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dunn\OneDrive\Desktop\"/>
    </mc:Choice>
  </mc:AlternateContent>
  <xr:revisionPtr revIDLastSave="0" documentId="13_ncr:1_{A58E2615-CEAC-41C9-AFE1-20983595620A}" xr6:coauthVersionLast="47" xr6:coauthVersionMax="47" xr10:uidLastSave="{00000000-0000-0000-0000-000000000000}"/>
  <bookViews>
    <workbookView xWindow="23880" yWindow="-120" windowWidth="29040" windowHeight="15840" firstSheet="1" activeTab="2" xr2:uid="{17D74E02-CEDA-47E0-BD61-8B703CC5F82C}"/>
  </bookViews>
  <sheets>
    <sheet name="Trains-OLD" sheetId="5" r:id="rId1"/>
    <sheet name="x" sheetId="13" r:id="rId2"/>
    <sheet name="Trains" sheetId="16" r:id="rId3"/>
    <sheet name="Master" sheetId="23" r:id="rId4"/>
    <sheet name="04-21" sheetId="22" r:id="rId5"/>
    <sheet name="04-20" sheetId="21" r:id="rId6"/>
    <sheet name="04-17" sheetId="18" r:id="rId7"/>
    <sheet name="04-12" sheetId="17" r:id="rId8"/>
    <sheet name="03-20" sheetId="10" r:id="rId9"/>
    <sheet name="Help" sheetId="7" r:id="rId10"/>
    <sheet name="Master-1" sheetId="4" r:id="rId11"/>
    <sheet name="Master-2" sheetId="9" r:id="rId12"/>
    <sheet name="Master-3" sheetId="20" r:id="rId13"/>
    <sheet name="Sheet3" sheetId="24" r:id="rId14"/>
    <sheet name="From Art Kotz" sheetId="11" r:id="rId15"/>
    <sheet name="Kotz" sheetId="8" r:id="rId16"/>
    <sheet name="xxx" sheetId="1" r:id="rId17"/>
    <sheet name="Job List" sheetId="19" r:id="rId18"/>
    <sheet name="members" sheetId="12" r:id="rId19"/>
  </sheets>
  <externalReferences>
    <externalReference r:id="rId20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3" l="1"/>
  <c r="J11" i="23"/>
  <c r="H11" i="23"/>
  <c r="F11" i="23"/>
  <c r="D11" i="23"/>
  <c r="L16" i="23"/>
  <c r="J16" i="23"/>
  <c r="H16" i="23"/>
  <c r="F16" i="23"/>
  <c r="D6" i="23"/>
  <c r="D7" i="23" s="1"/>
  <c r="D6" i="22"/>
  <c r="D7" i="22" s="1"/>
  <c r="J45" i="24"/>
  <c r="J44" i="24"/>
  <c r="L28" i="24"/>
  <c r="K28" i="24"/>
  <c r="J28" i="24"/>
  <c r="I28" i="24"/>
  <c r="H28" i="24"/>
  <c r="F28" i="24"/>
  <c r="L27" i="24"/>
  <c r="J27" i="24"/>
  <c r="H27" i="24"/>
  <c r="F27" i="24"/>
  <c r="D27" i="24"/>
  <c r="D28" i="24" s="1"/>
  <c r="L26" i="24"/>
  <c r="J26" i="24"/>
  <c r="H26" i="24"/>
  <c r="F26" i="24"/>
  <c r="L25" i="24"/>
  <c r="J25" i="24"/>
  <c r="L19" i="24"/>
  <c r="J19" i="24"/>
  <c r="H19" i="24"/>
  <c r="F19" i="24"/>
  <c r="D19" i="24"/>
  <c r="L18" i="24"/>
  <c r="J18" i="24"/>
  <c r="H18" i="24"/>
  <c r="F18" i="24"/>
  <c r="D18" i="24"/>
  <c r="L17" i="24"/>
  <c r="J17" i="24"/>
  <c r="H17" i="24"/>
  <c r="F17" i="24"/>
  <c r="D17" i="24"/>
  <c r="L16" i="24"/>
  <c r="J16" i="24"/>
  <c r="H16" i="24"/>
  <c r="F16" i="24"/>
  <c r="D16" i="24"/>
  <c r="L15" i="24"/>
  <c r="J15" i="24"/>
  <c r="H15" i="24"/>
  <c r="F15" i="24"/>
  <c r="D15" i="24"/>
  <c r="L14" i="24"/>
  <c r="J14" i="24"/>
  <c r="H14" i="24"/>
  <c r="F14" i="24"/>
  <c r="D14" i="24"/>
  <c r="L13" i="24"/>
  <c r="J13" i="24"/>
  <c r="H13" i="24"/>
  <c r="F13" i="24"/>
  <c r="D13" i="24"/>
  <c r="L12" i="24"/>
  <c r="J12" i="24"/>
  <c r="H12" i="24"/>
  <c r="F12" i="24"/>
  <c r="D12" i="24"/>
  <c r="L11" i="24"/>
  <c r="J11" i="24"/>
  <c r="H11" i="24"/>
  <c r="F11" i="24"/>
  <c r="D11" i="24"/>
  <c r="L10" i="24"/>
  <c r="J10" i="24"/>
  <c r="H10" i="24"/>
  <c r="F10" i="24"/>
  <c r="D10" i="24"/>
  <c r="L6" i="24"/>
  <c r="L7" i="24" s="1"/>
  <c r="J6" i="24"/>
  <c r="J7" i="24" s="1"/>
  <c r="H6" i="24"/>
  <c r="H7" i="24" s="1"/>
  <c r="F6" i="24"/>
  <c r="F7" i="24" s="1"/>
  <c r="D6" i="24"/>
  <c r="D7" i="24" s="1"/>
  <c r="H4" i="24"/>
  <c r="M1" i="24"/>
  <c r="M1" i="23"/>
  <c r="M1" i="22"/>
  <c r="J45" i="23"/>
  <c r="J44" i="23"/>
  <c r="K28" i="23"/>
  <c r="I28" i="23"/>
  <c r="H27" i="23"/>
  <c r="F27" i="23"/>
  <c r="D27" i="23"/>
  <c r="D28" i="23" s="1"/>
  <c r="F28" i="23" s="1"/>
  <c r="H28" i="23" s="1"/>
  <c r="J28" i="23" s="1"/>
  <c r="L26" i="23"/>
  <c r="J26" i="23"/>
  <c r="H26" i="23"/>
  <c r="F26" i="23"/>
  <c r="L25" i="23"/>
  <c r="L27" i="23" s="1"/>
  <c r="J25" i="23"/>
  <c r="J27" i="23" s="1"/>
  <c r="L19" i="23"/>
  <c r="J19" i="23"/>
  <c r="H19" i="23"/>
  <c r="F19" i="23"/>
  <c r="D19" i="23"/>
  <c r="L17" i="23"/>
  <c r="J17" i="23"/>
  <c r="H17" i="23"/>
  <c r="F17" i="23"/>
  <c r="D17" i="23"/>
  <c r="D16" i="23"/>
  <c r="L15" i="23"/>
  <c r="J15" i="23"/>
  <c r="H15" i="23"/>
  <c r="F15" i="23"/>
  <c r="D15" i="23"/>
  <c r="L14" i="23"/>
  <c r="J14" i="23"/>
  <c r="H14" i="23"/>
  <c r="F14" i="23"/>
  <c r="D14" i="23"/>
  <c r="L13" i="23"/>
  <c r="J13" i="23"/>
  <c r="H13" i="23"/>
  <c r="F13" i="23"/>
  <c r="D13" i="23"/>
  <c r="L12" i="23"/>
  <c r="J12" i="23"/>
  <c r="H12" i="23"/>
  <c r="F12" i="23"/>
  <c r="D12" i="23"/>
  <c r="L10" i="23"/>
  <c r="J10" i="23"/>
  <c r="H10" i="23"/>
  <c r="F10" i="23"/>
  <c r="D10" i="23"/>
  <c r="L6" i="23"/>
  <c r="L7" i="23" s="1"/>
  <c r="J6" i="23"/>
  <c r="J7" i="23" s="1"/>
  <c r="H6" i="23"/>
  <c r="H7" i="23" s="1"/>
  <c r="F6" i="23"/>
  <c r="F7" i="23" s="1"/>
  <c r="H4" i="23"/>
  <c r="H26" i="22"/>
  <c r="H6" i="22"/>
  <c r="H7" i="22" s="1"/>
  <c r="F6" i="22"/>
  <c r="F7" i="22" s="1"/>
  <c r="J45" i="22"/>
  <c r="J44" i="22"/>
  <c r="K28" i="22"/>
  <c r="I28" i="22"/>
  <c r="L27" i="22"/>
  <c r="J27" i="22"/>
  <c r="F27" i="22"/>
  <c r="D27" i="22"/>
  <c r="D28" i="22" s="1"/>
  <c r="L26" i="22"/>
  <c r="J26" i="22"/>
  <c r="F26" i="22"/>
  <c r="L25" i="22"/>
  <c r="J25" i="22"/>
  <c r="H27" i="22"/>
  <c r="L19" i="22"/>
  <c r="J19" i="22"/>
  <c r="H19" i="22"/>
  <c r="F19" i="22"/>
  <c r="D19" i="22"/>
  <c r="L18" i="22"/>
  <c r="J18" i="22"/>
  <c r="L17" i="22"/>
  <c r="J17" i="22"/>
  <c r="H17" i="22"/>
  <c r="F17" i="22"/>
  <c r="D17" i="22"/>
  <c r="L16" i="22"/>
  <c r="J16" i="22"/>
  <c r="H16" i="22"/>
  <c r="F16" i="22"/>
  <c r="D16" i="22"/>
  <c r="L15" i="22"/>
  <c r="J15" i="22"/>
  <c r="H15" i="22"/>
  <c r="F15" i="22"/>
  <c r="D15" i="22"/>
  <c r="L14" i="22"/>
  <c r="J14" i="22"/>
  <c r="H14" i="22"/>
  <c r="F14" i="22"/>
  <c r="D14" i="22"/>
  <c r="L13" i="22"/>
  <c r="J13" i="22"/>
  <c r="H13" i="22"/>
  <c r="F13" i="22"/>
  <c r="D13" i="22"/>
  <c r="L12" i="22"/>
  <c r="J12" i="22"/>
  <c r="H12" i="22"/>
  <c r="F12" i="22"/>
  <c r="D12" i="22"/>
  <c r="L11" i="22"/>
  <c r="J11" i="22"/>
  <c r="H11" i="22"/>
  <c r="F11" i="22"/>
  <c r="D11" i="22"/>
  <c r="L10" i="22"/>
  <c r="J10" i="22"/>
  <c r="H10" i="22"/>
  <c r="F10" i="22"/>
  <c r="D10" i="22"/>
  <c r="L6" i="22"/>
  <c r="L7" i="22" s="1"/>
  <c r="J6" i="22"/>
  <c r="J7" i="22" s="1"/>
  <c r="H4" i="22"/>
  <c r="J45" i="21"/>
  <c r="J44" i="21"/>
  <c r="K28" i="21"/>
  <c r="I28" i="21"/>
  <c r="L27" i="21"/>
  <c r="J27" i="21"/>
  <c r="F27" i="21"/>
  <c r="D27" i="21"/>
  <c r="D28" i="21" s="1"/>
  <c r="L26" i="21"/>
  <c r="J26" i="21"/>
  <c r="L25" i="21"/>
  <c r="J25" i="21"/>
  <c r="H27" i="21"/>
  <c r="L19" i="21"/>
  <c r="J19" i="21"/>
  <c r="H19" i="21"/>
  <c r="F19" i="21"/>
  <c r="D19" i="21"/>
  <c r="L17" i="21"/>
  <c r="J17" i="21"/>
  <c r="H17" i="21"/>
  <c r="F17" i="21"/>
  <c r="D17" i="21"/>
  <c r="L16" i="21"/>
  <c r="J16" i="21"/>
  <c r="H16" i="21"/>
  <c r="F16" i="21"/>
  <c r="D16" i="21"/>
  <c r="L15" i="21"/>
  <c r="J15" i="21"/>
  <c r="H15" i="21"/>
  <c r="F15" i="21"/>
  <c r="D15" i="21"/>
  <c r="L14" i="21"/>
  <c r="J14" i="21"/>
  <c r="H14" i="21"/>
  <c r="F14" i="21"/>
  <c r="D14" i="21"/>
  <c r="L13" i="21"/>
  <c r="J13" i="21"/>
  <c r="H13" i="21"/>
  <c r="F13" i="21"/>
  <c r="D13" i="21"/>
  <c r="L12" i="21"/>
  <c r="J12" i="21"/>
  <c r="H12" i="21"/>
  <c r="F12" i="21"/>
  <c r="D12" i="21"/>
  <c r="L11" i="21"/>
  <c r="J11" i="21"/>
  <c r="H11" i="21"/>
  <c r="F11" i="21"/>
  <c r="D11" i="21"/>
  <c r="L10" i="21"/>
  <c r="J10" i="21"/>
  <c r="H10" i="21"/>
  <c r="F10" i="21"/>
  <c r="D10" i="21"/>
  <c r="D7" i="21"/>
  <c r="L6" i="21"/>
  <c r="L7" i="21" s="1"/>
  <c r="J6" i="21"/>
  <c r="J7" i="21" s="1"/>
  <c r="H6" i="21"/>
  <c r="H7" i="21" s="1"/>
  <c r="F6" i="21"/>
  <c r="F7" i="21" s="1"/>
  <c r="D6" i="21"/>
  <c r="H4" i="21"/>
  <c r="M1" i="21"/>
  <c r="J45" i="20"/>
  <c r="J44" i="20"/>
  <c r="L28" i="20"/>
  <c r="K28" i="20"/>
  <c r="J28" i="20"/>
  <c r="I28" i="20"/>
  <c r="H28" i="20"/>
  <c r="F28" i="20"/>
  <c r="D28" i="20"/>
  <c r="L27" i="20"/>
  <c r="J27" i="20"/>
  <c r="H27" i="20"/>
  <c r="F27" i="20"/>
  <c r="D27" i="20"/>
  <c r="L26" i="20"/>
  <c r="J26" i="20"/>
  <c r="H26" i="20"/>
  <c r="F26" i="20"/>
  <c r="L25" i="20"/>
  <c r="J25" i="20"/>
  <c r="H25" i="20"/>
  <c r="L19" i="20"/>
  <c r="J19" i="20"/>
  <c r="H19" i="20"/>
  <c r="F19" i="20"/>
  <c r="D19" i="20"/>
  <c r="L18" i="20"/>
  <c r="J18" i="20"/>
  <c r="H18" i="20"/>
  <c r="F18" i="20"/>
  <c r="D18" i="20"/>
  <c r="L17" i="20"/>
  <c r="J17" i="20"/>
  <c r="H17" i="20"/>
  <c r="F17" i="20"/>
  <c r="D17" i="20"/>
  <c r="L16" i="20"/>
  <c r="J16" i="20"/>
  <c r="H16" i="20"/>
  <c r="F16" i="20"/>
  <c r="D16" i="20"/>
  <c r="L15" i="20"/>
  <c r="J15" i="20"/>
  <c r="H15" i="20"/>
  <c r="F15" i="20"/>
  <c r="D15" i="20"/>
  <c r="L14" i="20"/>
  <c r="J14" i="20"/>
  <c r="H14" i="20"/>
  <c r="F14" i="20"/>
  <c r="D14" i="20"/>
  <c r="L13" i="20"/>
  <c r="J13" i="20"/>
  <c r="H13" i="20"/>
  <c r="F13" i="20"/>
  <c r="D13" i="20"/>
  <c r="L12" i="20"/>
  <c r="J12" i="20"/>
  <c r="H12" i="20"/>
  <c r="F12" i="20"/>
  <c r="D12" i="20"/>
  <c r="L11" i="20"/>
  <c r="J11" i="20"/>
  <c r="H11" i="20"/>
  <c r="F11" i="20"/>
  <c r="D11" i="20"/>
  <c r="L10" i="20"/>
  <c r="J10" i="20"/>
  <c r="H10" i="20"/>
  <c r="F10" i="20"/>
  <c r="D10" i="20"/>
  <c r="D7" i="20"/>
  <c r="L6" i="20"/>
  <c r="L7" i="20" s="1"/>
  <c r="J6" i="20"/>
  <c r="J7" i="20" s="1"/>
  <c r="H6" i="20"/>
  <c r="H7" i="20" s="1"/>
  <c r="F6" i="20"/>
  <c r="F7" i="20" s="1"/>
  <c r="D6" i="20"/>
  <c r="H4" i="20"/>
  <c r="M1" i="20"/>
  <c r="J45" i="18"/>
  <c r="J44" i="18"/>
  <c r="K28" i="18"/>
  <c r="I28" i="18"/>
  <c r="L27" i="18"/>
  <c r="J27" i="18"/>
  <c r="H27" i="18"/>
  <c r="F27" i="18"/>
  <c r="D27" i="18"/>
  <c r="D28" i="18" s="1"/>
  <c r="F28" i="18" s="1"/>
  <c r="H28" i="18" s="1"/>
  <c r="J28" i="18" s="1"/>
  <c r="L28" i="18" s="1"/>
  <c r="L26" i="18"/>
  <c r="J26" i="18"/>
  <c r="H26" i="18"/>
  <c r="F26" i="18"/>
  <c r="L25" i="18"/>
  <c r="J25" i="18"/>
  <c r="H25" i="18"/>
  <c r="L19" i="18"/>
  <c r="J19" i="18"/>
  <c r="H19" i="18"/>
  <c r="F19" i="18"/>
  <c r="D19" i="18"/>
  <c r="L17" i="18"/>
  <c r="J17" i="18"/>
  <c r="H17" i="18"/>
  <c r="F17" i="18"/>
  <c r="D17" i="18"/>
  <c r="L16" i="18"/>
  <c r="J16" i="18"/>
  <c r="H16" i="18"/>
  <c r="F16" i="18"/>
  <c r="D16" i="18"/>
  <c r="L15" i="18"/>
  <c r="J15" i="18"/>
  <c r="H15" i="18"/>
  <c r="F15" i="18"/>
  <c r="D15" i="18"/>
  <c r="L14" i="18"/>
  <c r="J14" i="18"/>
  <c r="H14" i="18"/>
  <c r="F14" i="18"/>
  <c r="D14" i="18"/>
  <c r="L13" i="18"/>
  <c r="J13" i="18"/>
  <c r="H13" i="18"/>
  <c r="F13" i="18"/>
  <c r="D13" i="18"/>
  <c r="L12" i="18"/>
  <c r="J12" i="18"/>
  <c r="H12" i="18"/>
  <c r="F12" i="18"/>
  <c r="D12" i="18"/>
  <c r="L11" i="18"/>
  <c r="J11" i="18"/>
  <c r="H11" i="18"/>
  <c r="F11" i="18"/>
  <c r="D11" i="18"/>
  <c r="L10" i="18"/>
  <c r="J10" i="18"/>
  <c r="H10" i="18"/>
  <c r="F10" i="18"/>
  <c r="D10" i="18"/>
  <c r="L6" i="18"/>
  <c r="L7" i="18" s="1"/>
  <c r="J6" i="18"/>
  <c r="J7" i="18" s="1"/>
  <c r="H6" i="18"/>
  <c r="H7" i="18" s="1"/>
  <c r="F6" i="18"/>
  <c r="F7" i="18" s="1"/>
  <c r="D6" i="18"/>
  <c r="D7" i="18" s="1"/>
  <c r="H4" i="18"/>
  <c r="M1" i="18"/>
  <c r="J45" i="17"/>
  <c r="J44" i="17"/>
  <c r="K28" i="17"/>
  <c r="I28" i="17"/>
  <c r="L27" i="17"/>
  <c r="J27" i="17"/>
  <c r="H27" i="17"/>
  <c r="F27" i="17"/>
  <c r="D27" i="17"/>
  <c r="D28" i="17" s="1"/>
  <c r="L26" i="17"/>
  <c r="J26" i="17"/>
  <c r="H26" i="17"/>
  <c r="F26" i="17"/>
  <c r="L25" i="17"/>
  <c r="J25" i="17"/>
  <c r="H25" i="17"/>
  <c r="L19" i="17"/>
  <c r="J19" i="17"/>
  <c r="H19" i="17"/>
  <c r="F19" i="17"/>
  <c r="D19" i="17"/>
  <c r="L18" i="17"/>
  <c r="J18" i="17"/>
  <c r="H18" i="17"/>
  <c r="F18" i="17"/>
  <c r="D18" i="17"/>
  <c r="L17" i="17"/>
  <c r="J17" i="17"/>
  <c r="H17" i="17"/>
  <c r="F17" i="17"/>
  <c r="D17" i="17"/>
  <c r="L16" i="17"/>
  <c r="J16" i="17"/>
  <c r="H16" i="17"/>
  <c r="F16" i="17"/>
  <c r="D16" i="17"/>
  <c r="L15" i="17"/>
  <c r="J15" i="17"/>
  <c r="H15" i="17"/>
  <c r="F15" i="17"/>
  <c r="D15" i="17"/>
  <c r="L14" i="17"/>
  <c r="J14" i="17"/>
  <c r="H14" i="17"/>
  <c r="F14" i="17"/>
  <c r="D14" i="17"/>
  <c r="L13" i="17"/>
  <c r="J13" i="17"/>
  <c r="H13" i="17"/>
  <c r="F13" i="17"/>
  <c r="D13" i="17"/>
  <c r="L12" i="17"/>
  <c r="J12" i="17"/>
  <c r="H12" i="17"/>
  <c r="F12" i="17"/>
  <c r="D12" i="17"/>
  <c r="L11" i="17"/>
  <c r="J11" i="17"/>
  <c r="H11" i="17"/>
  <c r="F11" i="17"/>
  <c r="D11" i="17"/>
  <c r="L10" i="17"/>
  <c r="J10" i="17"/>
  <c r="H10" i="17"/>
  <c r="F10" i="17"/>
  <c r="D10" i="17"/>
  <c r="L6" i="17"/>
  <c r="L7" i="17" s="1"/>
  <c r="J6" i="17"/>
  <c r="J7" i="17" s="1"/>
  <c r="H6" i="17"/>
  <c r="H7" i="17" s="1"/>
  <c r="F6" i="17"/>
  <c r="F7" i="17" s="1"/>
  <c r="D6" i="17"/>
  <c r="D7" i="17" s="1"/>
  <c r="H4" i="17"/>
  <c r="M1" i="17"/>
  <c r="R56" i="16"/>
  <c r="Q56" i="16"/>
  <c r="S56" i="16" s="1"/>
  <c r="R55" i="16"/>
  <c r="Q55" i="16"/>
  <c r="S55" i="16" s="1"/>
  <c r="R54" i="16"/>
  <c r="Q54" i="16"/>
  <c r="S54" i="16" s="1"/>
  <c r="R53" i="16"/>
  <c r="Q53" i="16"/>
  <c r="S53" i="16" s="1"/>
  <c r="R52" i="16"/>
  <c r="Q52" i="16"/>
  <c r="S52" i="16" s="1"/>
  <c r="R51" i="16"/>
  <c r="Q51" i="16"/>
  <c r="S51" i="16" s="1"/>
  <c r="R50" i="16"/>
  <c r="Q50" i="16"/>
  <c r="S50" i="16" s="1"/>
  <c r="R49" i="16"/>
  <c r="Q49" i="16"/>
  <c r="S49" i="16" s="1"/>
  <c r="R48" i="16"/>
  <c r="Q48" i="16"/>
  <c r="S48" i="16" s="1"/>
  <c r="R47" i="16"/>
  <c r="Q47" i="16"/>
  <c r="S47" i="16" s="1"/>
  <c r="R46" i="16"/>
  <c r="Q46" i="16"/>
  <c r="S46" i="16" s="1"/>
  <c r="R45" i="16"/>
  <c r="Q45" i="16"/>
  <c r="S45" i="16" s="1"/>
  <c r="R44" i="16"/>
  <c r="Q44" i="16"/>
  <c r="S44" i="16" s="1"/>
  <c r="R43" i="16"/>
  <c r="Q43" i="16"/>
  <c r="S43" i="16" s="1"/>
  <c r="R42" i="16"/>
  <c r="Q42" i="16"/>
  <c r="S42" i="16" s="1"/>
  <c r="R41" i="16"/>
  <c r="Q41" i="16"/>
  <c r="S41" i="16" s="1"/>
  <c r="R40" i="16"/>
  <c r="Q40" i="16"/>
  <c r="S40" i="16" s="1"/>
  <c r="R39" i="16"/>
  <c r="Q39" i="16"/>
  <c r="S39" i="16" s="1"/>
  <c r="R38" i="16"/>
  <c r="Q38" i="16"/>
  <c r="S38" i="16" s="1"/>
  <c r="R37" i="16"/>
  <c r="Q37" i="16"/>
  <c r="S37" i="16" s="1"/>
  <c r="R36" i="16"/>
  <c r="Q36" i="16"/>
  <c r="S36" i="16" s="1"/>
  <c r="R35" i="16"/>
  <c r="Q35" i="16"/>
  <c r="S35" i="16" s="1"/>
  <c r="R34" i="16"/>
  <c r="Q34" i="16"/>
  <c r="S34" i="16" s="1"/>
  <c r="R33" i="16"/>
  <c r="Q33" i="16"/>
  <c r="S33" i="16" s="1"/>
  <c r="R32" i="16"/>
  <c r="Q32" i="16"/>
  <c r="S32" i="16" s="1"/>
  <c r="R31" i="16"/>
  <c r="Q31" i="16"/>
  <c r="S31" i="16" s="1"/>
  <c r="R30" i="16"/>
  <c r="Q30" i="16"/>
  <c r="S30" i="16" s="1"/>
  <c r="R29" i="16"/>
  <c r="Q29" i="16"/>
  <c r="S29" i="16" s="1"/>
  <c r="R28" i="16"/>
  <c r="Q28" i="16"/>
  <c r="S28" i="16" s="1"/>
  <c r="R27" i="16"/>
  <c r="Q27" i="16"/>
  <c r="S27" i="16" s="1"/>
  <c r="R26" i="16"/>
  <c r="Q26" i="16"/>
  <c r="S26" i="16" s="1"/>
  <c r="R25" i="16"/>
  <c r="Q25" i="16"/>
  <c r="S25" i="16" s="1"/>
  <c r="R24" i="16"/>
  <c r="Q24" i="16"/>
  <c r="S24" i="16" s="1"/>
  <c r="R23" i="16"/>
  <c r="Q23" i="16"/>
  <c r="S23" i="16" s="1"/>
  <c r="R22" i="16"/>
  <c r="Q22" i="16"/>
  <c r="S22" i="16" s="1"/>
  <c r="R21" i="16"/>
  <c r="Q21" i="16"/>
  <c r="S21" i="16" s="1"/>
  <c r="R20" i="16"/>
  <c r="Q20" i="16"/>
  <c r="S20" i="16" s="1"/>
  <c r="R19" i="16"/>
  <c r="Q19" i="16"/>
  <c r="S19" i="16" s="1"/>
  <c r="R18" i="16"/>
  <c r="Q18" i="16"/>
  <c r="S18" i="16" s="1"/>
  <c r="R17" i="16"/>
  <c r="Q17" i="16"/>
  <c r="S17" i="16" s="1"/>
  <c r="R16" i="16"/>
  <c r="Q16" i="16"/>
  <c r="S16" i="16" s="1"/>
  <c r="R7" i="16"/>
  <c r="Q7" i="16"/>
  <c r="S7" i="16" s="1"/>
  <c r="Q15" i="16"/>
  <c r="Q14" i="16"/>
  <c r="S14" i="16" s="1"/>
  <c r="Q13" i="16"/>
  <c r="Q12" i="16"/>
  <c r="Q11" i="16"/>
  <c r="Q10" i="16"/>
  <c r="Q9" i="16"/>
  <c r="Q8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R15" i="16"/>
  <c r="S15" i="16" s="1"/>
  <c r="D15" i="16"/>
  <c r="R14" i="16"/>
  <c r="D14" i="16"/>
  <c r="R13" i="16"/>
  <c r="S13" i="16" s="1"/>
  <c r="D13" i="16"/>
  <c r="R12" i="16"/>
  <c r="D12" i="16"/>
  <c r="R11" i="16"/>
  <c r="S11" i="16" s="1"/>
  <c r="D11" i="16"/>
  <c r="R10" i="16"/>
  <c r="D10" i="16"/>
  <c r="R9" i="16"/>
  <c r="D9" i="16"/>
  <c r="R8" i="16"/>
  <c r="D8" i="16"/>
  <c r="D7" i="16"/>
  <c r="N3" i="16"/>
  <c r="U15" i="13"/>
  <c r="T15" i="13"/>
  <c r="R15" i="13"/>
  <c r="Q15" i="13"/>
  <c r="S15" i="13" s="1"/>
  <c r="U14" i="13"/>
  <c r="T14" i="13"/>
  <c r="S14" i="13"/>
  <c r="R14" i="13"/>
  <c r="Q14" i="13"/>
  <c r="U13" i="13"/>
  <c r="T13" i="13"/>
  <c r="R13" i="13"/>
  <c r="S13" i="13" s="1"/>
  <c r="Q13" i="13"/>
  <c r="U12" i="13"/>
  <c r="T12" i="13"/>
  <c r="R12" i="13"/>
  <c r="Q12" i="13"/>
  <c r="S12" i="13" s="1"/>
  <c r="U11" i="13"/>
  <c r="T11" i="13"/>
  <c r="R11" i="13"/>
  <c r="Q11" i="13"/>
  <c r="S11" i="13" s="1"/>
  <c r="U10" i="13"/>
  <c r="T10" i="13"/>
  <c r="S10" i="13"/>
  <c r="R10" i="13"/>
  <c r="Q10" i="13"/>
  <c r="U9" i="13"/>
  <c r="T9" i="13"/>
  <c r="R9" i="13"/>
  <c r="S9" i="13" s="1"/>
  <c r="Q9" i="13"/>
  <c r="T34" i="16"/>
  <c r="W8" i="13"/>
  <c r="T39" i="16"/>
  <c r="T48" i="16"/>
  <c r="T20" i="16"/>
  <c r="T49" i="16"/>
  <c r="T28" i="16"/>
  <c r="T38" i="16"/>
  <c r="T41" i="16"/>
  <c r="T22" i="16"/>
  <c r="T35" i="16"/>
  <c r="T31" i="16"/>
  <c r="T36" i="16"/>
  <c r="T54" i="16"/>
  <c r="T16" i="16"/>
  <c r="T19" i="16"/>
  <c r="T11" i="16"/>
  <c r="T42" i="16"/>
  <c r="T25" i="16"/>
  <c r="T52" i="16"/>
  <c r="T47" i="16"/>
  <c r="T43" i="16"/>
  <c r="T30" i="16"/>
  <c r="T50" i="16"/>
  <c r="W14" i="13"/>
  <c r="T21" i="16"/>
  <c r="T23" i="16"/>
  <c r="T17" i="16"/>
  <c r="T45" i="16"/>
  <c r="T18" i="16"/>
  <c r="T9" i="16"/>
  <c r="T7" i="16"/>
  <c r="T33" i="16"/>
  <c r="T32" i="16"/>
  <c r="X8" i="13"/>
  <c r="T46" i="16"/>
  <c r="T55" i="16"/>
  <c r="T37" i="16"/>
  <c r="T26" i="16"/>
  <c r="T51" i="16"/>
  <c r="T56" i="16"/>
  <c r="T40" i="16"/>
  <c r="W10" i="13"/>
  <c r="T53" i="16"/>
  <c r="T44" i="16"/>
  <c r="T15" i="16"/>
  <c r="T27" i="16"/>
  <c r="T24" i="16"/>
  <c r="T29" i="16"/>
  <c r="L28" i="23" l="1"/>
  <c r="F28" i="22"/>
  <c r="H28" i="22" s="1"/>
  <c r="J28" i="22" s="1"/>
  <c r="L28" i="22" s="1"/>
  <c r="F28" i="21"/>
  <c r="H28" i="21" s="1"/>
  <c r="J28" i="21" s="1"/>
  <c r="L28" i="21" s="1"/>
  <c r="F28" i="17"/>
  <c r="H28" i="17" s="1"/>
  <c r="J28" i="17" s="1"/>
  <c r="L28" i="17" s="1"/>
  <c r="M15" i="16"/>
  <c r="M17" i="16"/>
  <c r="M19" i="16"/>
  <c r="M21" i="16"/>
  <c r="M23" i="16"/>
  <c r="M25" i="16"/>
  <c r="M27" i="16"/>
  <c r="M29" i="16"/>
  <c r="M31" i="16"/>
  <c r="M33" i="16"/>
  <c r="M35" i="16"/>
  <c r="M37" i="16"/>
  <c r="M39" i="16"/>
  <c r="M41" i="16"/>
  <c r="M43" i="16"/>
  <c r="M45" i="16"/>
  <c r="M47" i="16"/>
  <c r="M49" i="16"/>
  <c r="M51" i="16"/>
  <c r="M53" i="16"/>
  <c r="M55" i="16"/>
  <c r="M16" i="16"/>
  <c r="M20" i="16"/>
  <c r="M24" i="16"/>
  <c r="M26" i="16"/>
  <c r="M30" i="16"/>
  <c r="M32" i="16"/>
  <c r="M34" i="16"/>
  <c r="M36" i="16"/>
  <c r="M38" i="16"/>
  <c r="M42" i="16"/>
  <c r="M44" i="16"/>
  <c r="M46" i="16"/>
  <c r="M48" i="16"/>
  <c r="M50" i="16"/>
  <c r="M52" i="16"/>
  <c r="M54" i="16"/>
  <c r="M56" i="16"/>
  <c r="M18" i="16"/>
  <c r="M22" i="16"/>
  <c r="M28" i="16"/>
  <c r="M40" i="16"/>
  <c r="K17" i="16"/>
  <c r="K19" i="16"/>
  <c r="K21" i="16"/>
  <c r="K23" i="16"/>
  <c r="K25" i="16"/>
  <c r="K27" i="16"/>
  <c r="K29" i="16"/>
  <c r="K31" i="16"/>
  <c r="K33" i="16"/>
  <c r="K35" i="16"/>
  <c r="K37" i="16"/>
  <c r="K39" i="16"/>
  <c r="K41" i="16"/>
  <c r="K43" i="16"/>
  <c r="K45" i="16"/>
  <c r="K47" i="16"/>
  <c r="K49" i="16"/>
  <c r="K51" i="16"/>
  <c r="K53" i="16"/>
  <c r="K55" i="16"/>
  <c r="K16" i="16"/>
  <c r="K20" i="16"/>
  <c r="K24" i="16"/>
  <c r="K26" i="16"/>
  <c r="K30" i="16"/>
  <c r="K32" i="16"/>
  <c r="K34" i="16"/>
  <c r="K36" i="16"/>
  <c r="K38" i="16"/>
  <c r="K42" i="16"/>
  <c r="K44" i="16"/>
  <c r="K46" i="16"/>
  <c r="K48" i="16"/>
  <c r="K50" i="16"/>
  <c r="K52" i="16"/>
  <c r="K54" i="16"/>
  <c r="K56" i="16"/>
  <c r="K18" i="16"/>
  <c r="K22" i="16"/>
  <c r="K28" i="16"/>
  <c r="K40" i="16"/>
  <c r="K11" i="16"/>
  <c r="L11" i="16" s="1"/>
  <c r="K15" i="16"/>
  <c r="K7" i="16"/>
  <c r="S8" i="16"/>
  <c r="S9" i="16"/>
  <c r="S12" i="16"/>
  <c r="S10" i="16"/>
  <c r="K8" i="13"/>
  <c r="M8" i="13" s="1"/>
  <c r="T8" i="13"/>
  <c r="U8" i="13"/>
  <c r="R8" i="13"/>
  <c r="Q8" i="13"/>
  <c r="S8" i="13" s="1"/>
  <c r="R7" i="13"/>
  <c r="Q7" i="13"/>
  <c r="M56" i="13"/>
  <c r="L56" i="13"/>
  <c r="D56" i="13"/>
  <c r="M55" i="13"/>
  <c r="L55" i="13"/>
  <c r="D55" i="13"/>
  <c r="M54" i="13"/>
  <c r="L54" i="13"/>
  <c r="D54" i="13"/>
  <c r="M53" i="13"/>
  <c r="L53" i="13"/>
  <c r="D53" i="13"/>
  <c r="M52" i="13"/>
  <c r="L52" i="13"/>
  <c r="D52" i="13"/>
  <c r="M51" i="13"/>
  <c r="L51" i="13"/>
  <c r="D51" i="13"/>
  <c r="M50" i="13"/>
  <c r="L50" i="13"/>
  <c r="D50" i="13"/>
  <c r="M49" i="13"/>
  <c r="L49" i="13"/>
  <c r="D49" i="13"/>
  <c r="M48" i="13"/>
  <c r="L48" i="13"/>
  <c r="D48" i="13"/>
  <c r="M47" i="13"/>
  <c r="L47" i="13"/>
  <c r="D47" i="13"/>
  <c r="M46" i="13"/>
  <c r="L46" i="13"/>
  <c r="D46" i="13"/>
  <c r="M45" i="13"/>
  <c r="L45" i="13"/>
  <c r="D45" i="13"/>
  <c r="M44" i="13"/>
  <c r="L44" i="13"/>
  <c r="D44" i="13"/>
  <c r="M43" i="13"/>
  <c r="L43" i="13"/>
  <c r="D43" i="13"/>
  <c r="M42" i="13"/>
  <c r="L42" i="13"/>
  <c r="D42" i="13"/>
  <c r="M41" i="13"/>
  <c r="L41" i="13"/>
  <c r="D41" i="13"/>
  <c r="M40" i="13"/>
  <c r="L40" i="13"/>
  <c r="D40" i="13"/>
  <c r="M39" i="13"/>
  <c r="L39" i="13"/>
  <c r="D39" i="13"/>
  <c r="M38" i="13"/>
  <c r="L38" i="13"/>
  <c r="D38" i="13"/>
  <c r="M37" i="13"/>
  <c r="L37" i="13"/>
  <c r="D37" i="13"/>
  <c r="M36" i="13"/>
  <c r="L36" i="13"/>
  <c r="D36" i="13"/>
  <c r="M35" i="13"/>
  <c r="L35" i="13"/>
  <c r="D35" i="13"/>
  <c r="M34" i="13"/>
  <c r="L34" i="13"/>
  <c r="D34" i="13"/>
  <c r="M33" i="13"/>
  <c r="L33" i="13"/>
  <c r="D33" i="13"/>
  <c r="M32" i="13"/>
  <c r="L32" i="13"/>
  <c r="D32" i="13"/>
  <c r="M31" i="13"/>
  <c r="L31" i="13"/>
  <c r="D31" i="13"/>
  <c r="M30" i="13"/>
  <c r="L30" i="13"/>
  <c r="D30" i="13"/>
  <c r="M29" i="13"/>
  <c r="L29" i="13"/>
  <c r="D29" i="13"/>
  <c r="M28" i="13"/>
  <c r="L28" i="13"/>
  <c r="D28" i="13"/>
  <c r="M27" i="13"/>
  <c r="L27" i="13"/>
  <c r="D27" i="13"/>
  <c r="M26" i="13"/>
  <c r="L26" i="13"/>
  <c r="D26" i="13"/>
  <c r="M25" i="13"/>
  <c r="L25" i="13"/>
  <c r="D25" i="13"/>
  <c r="M24" i="13"/>
  <c r="L24" i="13"/>
  <c r="D24" i="13"/>
  <c r="M23" i="13"/>
  <c r="L23" i="13"/>
  <c r="D23" i="13"/>
  <c r="M22" i="13"/>
  <c r="L22" i="13"/>
  <c r="D22" i="13"/>
  <c r="M21" i="13"/>
  <c r="L21" i="13"/>
  <c r="D21" i="13"/>
  <c r="M20" i="13"/>
  <c r="L20" i="13"/>
  <c r="D20" i="13"/>
  <c r="M19" i="13"/>
  <c r="L19" i="13"/>
  <c r="D19" i="13"/>
  <c r="M18" i="13"/>
  <c r="L18" i="13"/>
  <c r="D18" i="13"/>
  <c r="M17" i="13"/>
  <c r="L17" i="13"/>
  <c r="D17" i="13"/>
  <c r="M16" i="13"/>
  <c r="L16" i="13"/>
  <c r="D16" i="13"/>
  <c r="M15" i="13"/>
  <c r="L15" i="13"/>
  <c r="D15" i="13"/>
  <c r="M14" i="13"/>
  <c r="L14" i="13"/>
  <c r="D14" i="13"/>
  <c r="M13" i="13"/>
  <c r="L13" i="13"/>
  <c r="D13" i="13"/>
  <c r="M12" i="13"/>
  <c r="L12" i="13"/>
  <c r="D12" i="13"/>
  <c r="M11" i="13"/>
  <c r="L11" i="13"/>
  <c r="D11" i="13"/>
  <c r="M10" i="13"/>
  <c r="L10" i="13"/>
  <c r="D10" i="13"/>
  <c r="M9" i="13"/>
  <c r="L9" i="13"/>
  <c r="D9" i="13"/>
  <c r="L8" i="13"/>
  <c r="D8" i="13"/>
  <c r="K7" i="13"/>
  <c r="L7" i="13" s="1"/>
  <c r="D7" i="13"/>
  <c r="N3" i="13"/>
  <c r="U219" i="12"/>
  <c r="U218" i="12"/>
  <c r="U217" i="12"/>
  <c r="U216" i="12"/>
  <c r="U215" i="12"/>
  <c r="U214" i="12"/>
  <c r="U213" i="12"/>
  <c r="U212" i="12"/>
  <c r="U211" i="12"/>
  <c r="U210" i="12"/>
  <c r="U209" i="12"/>
  <c r="U208" i="12"/>
  <c r="U207" i="12"/>
  <c r="U206" i="12"/>
  <c r="U205" i="12"/>
  <c r="U204" i="12"/>
  <c r="U203" i="12"/>
  <c r="U202" i="12"/>
  <c r="U201" i="12"/>
  <c r="U200" i="12"/>
  <c r="U199" i="12"/>
  <c r="U198" i="12"/>
  <c r="U197" i="12"/>
  <c r="U196" i="12"/>
  <c r="U195" i="12"/>
  <c r="U194" i="12"/>
  <c r="U193" i="12"/>
  <c r="U192" i="12"/>
  <c r="U191" i="12"/>
  <c r="U190" i="12"/>
  <c r="U189" i="12"/>
  <c r="U188" i="12"/>
  <c r="U187" i="12"/>
  <c r="U186" i="12"/>
  <c r="U185" i="12"/>
  <c r="U184" i="12"/>
  <c r="U183" i="12"/>
  <c r="U182" i="12"/>
  <c r="U181" i="12"/>
  <c r="U180" i="12"/>
  <c r="U179" i="12"/>
  <c r="U178" i="12"/>
  <c r="U177" i="12"/>
  <c r="U176" i="12"/>
  <c r="U175" i="12"/>
  <c r="U174" i="12"/>
  <c r="U173" i="12"/>
  <c r="U172" i="12"/>
  <c r="U171" i="12"/>
  <c r="U170" i="12"/>
  <c r="U169" i="12"/>
  <c r="U168" i="12"/>
  <c r="U167" i="12"/>
  <c r="U166" i="12"/>
  <c r="U165" i="12"/>
  <c r="U164" i="12"/>
  <c r="U163" i="12"/>
  <c r="U162" i="12"/>
  <c r="U161" i="12"/>
  <c r="U160" i="12"/>
  <c r="U159" i="12"/>
  <c r="U158" i="12"/>
  <c r="U157" i="12"/>
  <c r="U156" i="12"/>
  <c r="U155" i="12"/>
  <c r="U154" i="12"/>
  <c r="U153" i="12"/>
  <c r="U152" i="12"/>
  <c r="U151" i="12"/>
  <c r="U150" i="12"/>
  <c r="U149" i="12"/>
  <c r="U148" i="12"/>
  <c r="U147" i="12"/>
  <c r="U146" i="12"/>
  <c r="U145" i="12"/>
  <c r="U144" i="12"/>
  <c r="U143" i="12"/>
  <c r="U142" i="12"/>
  <c r="U141" i="12"/>
  <c r="U140" i="12"/>
  <c r="U139" i="12"/>
  <c r="U138" i="12"/>
  <c r="U137" i="12"/>
  <c r="U136" i="12"/>
  <c r="U135" i="12"/>
  <c r="U134" i="12"/>
  <c r="U133" i="12"/>
  <c r="U132" i="12"/>
  <c r="U131" i="12"/>
  <c r="U130" i="12"/>
  <c r="U129" i="12"/>
  <c r="U128" i="12"/>
  <c r="U127" i="12"/>
  <c r="U126" i="12"/>
  <c r="U125" i="12"/>
  <c r="U124" i="12"/>
  <c r="U123" i="12"/>
  <c r="U122" i="12"/>
  <c r="U121" i="12"/>
  <c r="U120" i="12"/>
  <c r="U119" i="12"/>
  <c r="U118" i="12"/>
  <c r="U117" i="12"/>
  <c r="U116" i="12"/>
  <c r="U115" i="12"/>
  <c r="U114" i="12"/>
  <c r="U113" i="12"/>
  <c r="U112" i="12"/>
  <c r="U111" i="12"/>
  <c r="U110" i="12"/>
  <c r="U109" i="12"/>
  <c r="U108" i="12"/>
  <c r="U107" i="12"/>
  <c r="U106" i="12"/>
  <c r="U105" i="12"/>
  <c r="U104" i="12"/>
  <c r="U103" i="12"/>
  <c r="U102" i="12"/>
  <c r="U101" i="12"/>
  <c r="U100" i="12"/>
  <c r="U99" i="12"/>
  <c r="U98" i="12"/>
  <c r="U97" i="12"/>
  <c r="U96" i="12"/>
  <c r="U95" i="12"/>
  <c r="U94" i="12"/>
  <c r="U93" i="12"/>
  <c r="U92" i="12"/>
  <c r="U91" i="12"/>
  <c r="U90" i="12"/>
  <c r="U89" i="12"/>
  <c r="U88" i="12"/>
  <c r="U87" i="12"/>
  <c r="U86" i="12"/>
  <c r="U85" i="12"/>
  <c r="U84" i="12"/>
  <c r="U83" i="12"/>
  <c r="U82" i="12"/>
  <c r="U81" i="12"/>
  <c r="U80" i="12"/>
  <c r="U79" i="12"/>
  <c r="U78" i="12"/>
  <c r="U77" i="12"/>
  <c r="U76" i="12"/>
  <c r="U75" i="12"/>
  <c r="U74" i="12"/>
  <c r="U73" i="12"/>
  <c r="U72" i="12"/>
  <c r="U71" i="12"/>
  <c r="U70" i="12"/>
  <c r="U69" i="12"/>
  <c r="U68" i="12"/>
  <c r="U67" i="12"/>
  <c r="U66" i="12"/>
  <c r="U65" i="12"/>
  <c r="U64" i="12"/>
  <c r="U63" i="12"/>
  <c r="U62" i="12"/>
  <c r="U61" i="12"/>
  <c r="U60" i="12"/>
  <c r="U59" i="12"/>
  <c r="U58" i="12"/>
  <c r="U57" i="12"/>
  <c r="U56" i="12"/>
  <c r="U55" i="12"/>
  <c r="U54" i="12"/>
  <c r="U53" i="12"/>
  <c r="U52" i="12"/>
  <c r="U51" i="12"/>
  <c r="U50" i="12"/>
  <c r="U49" i="12"/>
  <c r="U48" i="12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U31" i="12"/>
  <c r="U30" i="12"/>
  <c r="U29" i="12"/>
  <c r="U28" i="12"/>
  <c r="U27" i="12"/>
  <c r="U26" i="12"/>
  <c r="U25" i="12"/>
  <c r="U24" i="12"/>
  <c r="U23" i="12"/>
  <c r="I23" i="12"/>
  <c r="U22" i="12"/>
  <c r="I22" i="12"/>
  <c r="U21" i="12"/>
  <c r="I21" i="12"/>
  <c r="U20" i="12"/>
  <c r="U19" i="12"/>
  <c r="U18" i="12"/>
  <c r="U17" i="12"/>
  <c r="U16" i="12"/>
  <c r="U14" i="12"/>
  <c r="U13" i="12"/>
  <c r="U12" i="12"/>
  <c r="U11" i="12"/>
  <c r="U10" i="12"/>
  <c r="U9" i="12"/>
  <c r="U8" i="12"/>
  <c r="U7" i="12"/>
  <c r="U6" i="12"/>
  <c r="U5" i="12"/>
  <c r="U4" i="12"/>
  <c r="W15" i="13"/>
  <c r="X9" i="13"/>
  <c r="X15" i="13"/>
  <c r="W13" i="13"/>
  <c r="X14" i="13"/>
  <c r="W11" i="13"/>
  <c r="X10" i="13"/>
  <c r="X12" i="13"/>
  <c r="X11" i="13"/>
  <c r="X13" i="13"/>
  <c r="T12" i="16"/>
  <c r="T8" i="16"/>
  <c r="T14" i="16"/>
  <c r="T10" i="16"/>
  <c r="W12" i="13"/>
  <c r="T13" i="16"/>
  <c r="W9" i="13"/>
  <c r="K13" i="16" l="1"/>
  <c r="L13" i="16" s="1"/>
  <c r="M7" i="16"/>
  <c r="M9" i="16"/>
  <c r="M14" i="16"/>
  <c r="M10" i="16"/>
  <c r="U9" i="16"/>
  <c r="L40" i="16"/>
  <c r="L56" i="16"/>
  <c r="L38" i="16"/>
  <c r="L16" i="16"/>
  <c r="L41" i="16"/>
  <c r="L28" i="16"/>
  <c r="L54" i="16"/>
  <c r="L46" i="16"/>
  <c r="L36" i="16"/>
  <c r="L26" i="16"/>
  <c r="L55" i="16"/>
  <c r="L47" i="16"/>
  <c r="L39" i="16"/>
  <c r="L31" i="16"/>
  <c r="L23" i="16"/>
  <c r="L22" i="16"/>
  <c r="L52" i="16"/>
  <c r="L44" i="16"/>
  <c r="L34" i="16"/>
  <c r="L24" i="16"/>
  <c r="L53" i="16"/>
  <c r="L45" i="16"/>
  <c r="L37" i="16"/>
  <c r="L29" i="16"/>
  <c r="L21" i="16"/>
  <c r="L18" i="16"/>
  <c r="L50" i="16"/>
  <c r="L42" i="16"/>
  <c r="L32" i="16"/>
  <c r="L20" i="16"/>
  <c r="L51" i="16"/>
  <c r="L43" i="16"/>
  <c r="L35" i="16"/>
  <c r="L27" i="16"/>
  <c r="L19" i="16"/>
  <c r="L48" i="16"/>
  <c r="L30" i="16"/>
  <c r="L49" i="16"/>
  <c r="L33" i="16"/>
  <c r="L25" i="16"/>
  <c r="L17" i="16"/>
  <c r="L14" i="16"/>
  <c r="K10" i="16"/>
  <c r="L10" i="16" s="1"/>
  <c r="K12" i="16"/>
  <c r="L12" i="16" s="1"/>
  <c r="L15" i="16"/>
  <c r="L7" i="16"/>
  <c r="K8" i="16"/>
  <c r="L8" i="16" s="1"/>
  <c r="M7" i="13"/>
  <c r="J3" i="13"/>
  <c r="D10" i="10"/>
  <c r="D12" i="10"/>
  <c r="J45" i="10"/>
  <c r="J44" i="10"/>
  <c r="I28" i="10"/>
  <c r="K28" i="10" s="1"/>
  <c r="L27" i="10"/>
  <c r="J27" i="10"/>
  <c r="H27" i="10"/>
  <c r="F27" i="10"/>
  <c r="D27" i="10"/>
  <c r="D28" i="10" s="1"/>
  <c r="L26" i="10"/>
  <c r="J26" i="10"/>
  <c r="H26" i="10"/>
  <c r="F26" i="10"/>
  <c r="L25" i="10"/>
  <c r="J25" i="10"/>
  <c r="H25" i="10"/>
  <c r="L19" i="10"/>
  <c r="J19" i="10"/>
  <c r="H19" i="10"/>
  <c r="F19" i="10"/>
  <c r="D19" i="10"/>
  <c r="L18" i="10"/>
  <c r="J18" i="10"/>
  <c r="H18" i="10"/>
  <c r="F18" i="10"/>
  <c r="D18" i="10"/>
  <c r="L17" i="10"/>
  <c r="J17" i="10"/>
  <c r="H17" i="10"/>
  <c r="F17" i="10"/>
  <c r="D17" i="10"/>
  <c r="L16" i="10"/>
  <c r="J16" i="10"/>
  <c r="H16" i="10"/>
  <c r="F16" i="10"/>
  <c r="D16" i="10"/>
  <c r="L15" i="10"/>
  <c r="J15" i="10"/>
  <c r="H15" i="10"/>
  <c r="F15" i="10"/>
  <c r="D15" i="10"/>
  <c r="L14" i="10"/>
  <c r="J14" i="10"/>
  <c r="H14" i="10"/>
  <c r="F14" i="10"/>
  <c r="D14" i="10"/>
  <c r="L13" i="10"/>
  <c r="J13" i="10"/>
  <c r="H13" i="10"/>
  <c r="F13" i="10"/>
  <c r="D13" i="10"/>
  <c r="L12" i="10"/>
  <c r="J12" i="10"/>
  <c r="H12" i="10"/>
  <c r="F12" i="10"/>
  <c r="L11" i="10"/>
  <c r="J11" i="10"/>
  <c r="H11" i="10"/>
  <c r="F11" i="10"/>
  <c r="D11" i="10"/>
  <c r="L10" i="10"/>
  <c r="J10" i="10"/>
  <c r="H10" i="10"/>
  <c r="F10" i="10"/>
  <c r="L6" i="10"/>
  <c r="L7" i="10" s="1"/>
  <c r="J6" i="10"/>
  <c r="J7" i="10" s="1"/>
  <c r="H6" i="10"/>
  <c r="H7" i="10" s="1"/>
  <c r="F6" i="10"/>
  <c r="F7" i="10" s="1"/>
  <c r="D6" i="10"/>
  <c r="D7" i="10" s="1"/>
  <c r="H4" i="10"/>
  <c r="M1" i="10"/>
  <c r="I28" i="9"/>
  <c r="K28" i="9" s="1"/>
  <c r="L27" i="9"/>
  <c r="J27" i="9"/>
  <c r="H27" i="9"/>
  <c r="F27" i="9"/>
  <c r="D27" i="9"/>
  <c r="D28" i="9" s="1"/>
  <c r="F28" i="9" s="1"/>
  <c r="H28" i="9" s="1"/>
  <c r="J28" i="9" s="1"/>
  <c r="L28" i="9" s="1"/>
  <c r="J45" i="9"/>
  <c r="J44" i="9"/>
  <c r="L26" i="9"/>
  <c r="J26" i="9"/>
  <c r="H26" i="9"/>
  <c r="F26" i="9"/>
  <c r="L25" i="9"/>
  <c r="J25" i="9"/>
  <c r="H25" i="9"/>
  <c r="L19" i="9"/>
  <c r="J19" i="9"/>
  <c r="H19" i="9"/>
  <c r="F19" i="9"/>
  <c r="D19" i="9"/>
  <c r="L18" i="9"/>
  <c r="J18" i="9"/>
  <c r="H18" i="9"/>
  <c r="F18" i="9"/>
  <c r="D18" i="9"/>
  <c r="L17" i="9"/>
  <c r="J17" i="9"/>
  <c r="H17" i="9"/>
  <c r="F17" i="9"/>
  <c r="D17" i="9"/>
  <c r="L16" i="9"/>
  <c r="J16" i="9"/>
  <c r="H16" i="9"/>
  <c r="F16" i="9"/>
  <c r="D16" i="9"/>
  <c r="L15" i="9"/>
  <c r="J15" i="9"/>
  <c r="H15" i="9"/>
  <c r="F15" i="9"/>
  <c r="D15" i="9"/>
  <c r="L14" i="9"/>
  <c r="J14" i="9"/>
  <c r="H14" i="9"/>
  <c r="F14" i="9"/>
  <c r="D14" i="9"/>
  <c r="L13" i="9"/>
  <c r="J13" i="9"/>
  <c r="H13" i="9"/>
  <c r="F13" i="9"/>
  <c r="D13" i="9"/>
  <c r="L12" i="9"/>
  <c r="J12" i="9"/>
  <c r="H12" i="9"/>
  <c r="F12" i="9"/>
  <c r="D12" i="9"/>
  <c r="L11" i="9"/>
  <c r="J11" i="9"/>
  <c r="H11" i="9"/>
  <c r="F11" i="9"/>
  <c r="D11" i="9"/>
  <c r="L10" i="9"/>
  <c r="J10" i="9"/>
  <c r="H10" i="9"/>
  <c r="F10" i="9"/>
  <c r="D10" i="9"/>
  <c r="L6" i="9"/>
  <c r="L7" i="9" s="1"/>
  <c r="J6" i="9"/>
  <c r="J7" i="9" s="1"/>
  <c r="H6" i="9"/>
  <c r="H7" i="9" s="1"/>
  <c r="F6" i="9"/>
  <c r="F7" i="9" s="1"/>
  <c r="D6" i="9"/>
  <c r="D7" i="9" s="1"/>
  <c r="H4" i="9"/>
  <c r="M1" i="9"/>
  <c r="M13" i="16" l="1"/>
  <c r="M12" i="16"/>
  <c r="M11" i="16"/>
  <c r="M8" i="16"/>
  <c r="L9" i="16"/>
  <c r="J3" i="16"/>
  <c r="F28" i="10"/>
  <c r="H28" i="10" s="1"/>
  <c r="J28" i="10" s="1"/>
  <c r="L28" i="10" s="1"/>
  <c r="K7" i="5" s="1"/>
  <c r="M56" i="5" l="1"/>
  <c r="L56" i="5"/>
  <c r="D56" i="5"/>
  <c r="M55" i="5"/>
  <c r="L55" i="5"/>
  <c r="D55" i="5"/>
  <c r="M54" i="5"/>
  <c r="L54" i="5"/>
  <c r="D54" i="5"/>
  <c r="M53" i="5"/>
  <c r="L53" i="5"/>
  <c r="D53" i="5"/>
  <c r="M52" i="5"/>
  <c r="L52" i="5"/>
  <c r="D52" i="5"/>
  <c r="M51" i="5"/>
  <c r="L51" i="5"/>
  <c r="D51" i="5"/>
  <c r="M50" i="5"/>
  <c r="L50" i="5"/>
  <c r="D50" i="5"/>
  <c r="M49" i="5"/>
  <c r="L49" i="5"/>
  <c r="D49" i="5"/>
  <c r="M48" i="5"/>
  <c r="L48" i="5"/>
  <c r="D48" i="5"/>
  <c r="M47" i="5"/>
  <c r="L47" i="5"/>
  <c r="D47" i="5"/>
  <c r="M46" i="5"/>
  <c r="L46" i="5"/>
  <c r="D46" i="5"/>
  <c r="M45" i="5"/>
  <c r="L45" i="5"/>
  <c r="D45" i="5"/>
  <c r="M44" i="5"/>
  <c r="L44" i="5"/>
  <c r="D44" i="5"/>
  <c r="M43" i="5"/>
  <c r="L43" i="5"/>
  <c r="D43" i="5"/>
  <c r="M42" i="5"/>
  <c r="L42" i="5"/>
  <c r="D42" i="5"/>
  <c r="M41" i="5"/>
  <c r="L41" i="5"/>
  <c r="D41" i="5"/>
  <c r="M40" i="5"/>
  <c r="L40" i="5"/>
  <c r="D40" i="5"/>
  <c r="M39" i="5"/>
  <c r="L39" i="5"/>
  <c r="D39" i="5"/>
  <c r="M38" i="5"/>
  <c r="L38" i="5"/>
  <c r="D38" i="5"/>
  <c r="M37" i="5"/>
  <c r="L37" i="5"/>
  <c r="D37" i="5"/>
  <c r="M36" i="5"/>
  <c r="L36" i="5"/>
  <c r="D36" i="5"/>
  <c r="M35" i="5"/>
  <c r="L35" i="5"/>
  <c r="D35" i="5"/>
  <c r="M34" i="5"/>
  <c r="L34" i="5"/>
  <c r="D34" i="5"/>
  <c r="M33" i="5"/>
  <c r="L33" i="5"/>
  <c r="D33" i="5"/>
  <c r="M32" i="5"/>
  <c r="L32" i="5"/>
  <c r="D32" i="5"/>
  <c r="M31" i="5"/>
  <c r="L31" i="5"/>
  <c r="D31" i="5"/>
  <c r="M30" i="5"/>
  <c r="L30" i="5"/>
  <c r="D30" i="5"/>
  <c r="M29" i="5"/>
  <c r="L29" i="5"/>
  <c r="D29" i="5"/>
  <c r="M28" i="5"/>
  <c r="L28" i="5"/>
  <c r="D28" i="5"/>
  <c r="M27" i="5"/>
  <c r="L27" i="5"/>
  <c r="D27" i="5"/>
  <c r="M26" i="5"/>
  <c r="L26" i="5"/>
  <c r="D26" i="5"/>
  <c r="M25" i="5"/>
  <c r="L25" i="5"/>
  <c r="D25" i="5"/>
  <c r="M24" i="5"/>
  <c r="L24" i="5"/>
  <c r="D24" i="5"/>
  <c r="M23" i="5"/>
  <c r="L23" i="5"/>
  <c r="D23" i="5"/>
  <c r="M22" i="5"/>
  <c r="L22" i="5"/>
  <c r="D22" i="5"/>
  <c r="M21" i="5"/>
  <c r="L21" i="5"/>
  <c r="D21" i="5"/>
  <c r="M20" i="5"/>
  <c r="L20" i="5"/>
  <c r="D20" i="5"/>
  <c r="M19" i="5"/>
  <c r="L19" i="5"/>
  <c r="D19" i="5"/>
  <c r="M18" i="5"/>
  <c r="L18" i="5"/>
  <c r="D18" i="5"/>
  <c r="M17" i="5"/>
  <c r="L17" i="5"/>
  <c r="D17" i="5"/>
  <c r="M16" i="5"/>
  <c r="L16" i="5"/>
  <c r="D16" i="5"/>
  <c r="M15" i="5"/>
  <c r="L15" i="5"/>
  <c r="D15" i="5"/>
  <c r="M14" i="5"/>
  <c r="L14" i="5"/>
  <c r="D14" i="5"/>
  <c r="M13" i="5"/>
  <c r="L13" i="5"/>
  <c r="D13" i="5"/>
  <c r="M12" i="5"/>
  <c r="L12" i="5"/>
  <c r="D12" i="5"/>
  <c r="M11" i="5"/>
  <c r="L11" i="5"/>
  <c r="D11" i="5"/>
  <c r="M10" i="5"/>
  <c r="L10" i="5"/>
  <c r="D10" i="5"/>
  <c r="M9" i="5"/>
  <c r="L9" i="5"/>
  <c r="D9" i="5"/>
  <c r="M8" i="5"/>
  <c r="L8" i="5"/>
  <c r="D8" i="5"/>
  <c r="M7" i="5"/>
  <c r="L7" i="5"/>
  <c r="D7" i="5"/>
  <c r="N3" i="5"/>
  <c r="J3" i="5"/>
  <c r="J45" i="4"/>
  <c r="J44" i="4"/>
  <c r="L27" i="4"/>
  <c r="J27" i="4"/>
  <c r="D27" i="4"/>
  <c r="D28" i="4" s="1"/>
  <c r="F28" i="4" s="1"/>
  <c r="L26" i="4"/>
  <c r="J26" i="4"/>
  <c r="H26" i="4"/>
  <c r="F26" i="4"/>
  <c r="D26" i="4"/>
  <c r="L25" i="4"/>
  <c r="J25" i="4"/>
  <c r="H25" i="4"/>
  <c r="H27" i="4" s="1"/>
  <c r="F25" i="4"/>
  <c r="F27" i="4" s="1"/>
  <c r="D25" i="4"/>
  <c r="L19" i="4"/>
  <c r="J19" i="4"/>
  <c r="H19" i="4"/>
  <c r="F19" i="4"/>
  <c r="D19" i="4"/>
  <c r="L18" i="4"/>
  <c r="J18" i="4"/>
  <c r="H18" i="4"/>
  <c r="F18" i="4"/>
  <c r="D18" i="4"/>
  <c r="L17" i="4"/>
  <c r="J17" i="4"/>
  <c r="H17" i="4"/>
  <c r="F17" i="4"/>
  <c r="D17" i="4"/>
  <c r="L16" i="4"/>
  <c r="J16" i="4"/>
  <c r="H16" i="4"/>
  <c r="F16" i="4"/>
  <c r="D16" i="4"/>
  <c r="L15" i="4"/>
  <c r="J15" i="4"/>
  <c r="H15" i="4"/>
  <c r="F15" i="4"/>
  <c r="D15" i="4"/>
  <c r="L14" i="4"/>
  <c r="J14" i="4"/>
  <c r="H14" i="4"/>
  <c r="F14" i="4"/>
  <c r="D14" i="4"/>
  <c r="L13" i="4"/>
  <c r="J13" i="4"/>
  <c r="H13" i="4"/>
  <c r="F13" i="4"/>
  <c r="D13" i="4"/>
  <c r="L12" i="4"/>
  <c r="J12" i="4"/>
  <c r="H12" i="4"/>
  <c r="F12" i="4"/>
  <c r="D12" i="4"/>
  <c r="L11" i="4"/>
  <c r="J11" i="4"/>
  <c r="H11" i="4"/>
  <c r="F11" i="4"/>
  <c r="D11" i="4"/>
  <c r="L10" i="4"/>
  <c r="J10" i="4"/>
  <c r="H10" i="4"/>
  <c r="F10" i="4"/>
  <c r="D10" i="4"/>
  <c r="L6" i="4"/>
  <c r="L7" i="4" s="1"/>
  <c r="J6" i="4"/>
  <c r="J7" i="4" s="1"/>
  <c r="H6" i="4"/>
  <c r="H7" i="4" s="1"/>
  <c r="F6" i="4"/>
  <c r="F7" i="4" s="1"/>
  <c r="D6" i="4"/>
  <c r="D7" i="4" s="1"/>
  <c r="H4" i="4"/>
  <c r="D60" i="1"/>
  <c r="D59" i="1"/>
  <c r="D58" i="1"/>
  <c r="D57" i="1"/>
  <c r="M56" i="1"/>
  <c r="L56" i="1"/>
  <c r="D56" i="1"/>
  <c r="M55" i="1"/>
  <c r="L55" i="1"/>
  <c r="D55" i="1"/>
  <c r="M54" i="1"/>
  <c r="L54" i="1"/>
  <c r="D54" i="1"/>
  <c r="M53" i="1"/>
  <c r="L53" i="1"/>
  <c r="D53" i="1"/>
  <c r="M52" i="1"/>
  <c r="L52" i="1"/>
  <c r="D52" i="1"/>
  <c r="M51" i="1"/>
  <c r="L51" i="1"/>
  <c r="D51" i="1"/>
  <c r="M50" i="1"/>
  <c r="L50" i="1"/>
  <c r="D50" i="1"/>
  <c r="M49" i="1"/>
  <c r="L49" i="1"/>
  <c r="D49" i="1"/>
  <c r="M48" i="1"/>
  <c r="L48" i="1"/>
  <c r="D48" i="1"/>
  <c r="M47" i="1"/>
  <c r="L47" i="1"/>
  <c r="D47" i="1"/>
  <c r="M46" i="1"/>
  <c r="L46" i="1"/>
  <c r="D46" i="1"/>
  <c r="M45" i="1"/>
  <c r="L45" i="1"/>
  <c r="D45" i="1"/>
  <c r="M44" i="1"/>
  <c r="L44" i="1"/>
  <c r="D44" i="1"/>
  <c r="M43" i="1"/>
  <c r="L43" i="1"/>
  <c r="D43" i="1"/>
  <c r="M42" i="1"/>
  <c r="L42" i="1"/>
  <c r="D42" i="1"/>
  <c r="M41" i="1"/>
  <c r="L41" i="1"/>
  <c r="D41" i="1"/>
  <c r="M40" i="1"/>
  <c r="L40" i="1"/>
  <c r="D40" i="1"/>
  <c r="M39" i="1"/>
  <c r="L39" i="1"/>
  <c r="D39" i="1"/>
  <c r="M38" i="1"/>
  <c r="L38" i="1"/>
  <c r="D38" i="1"/>
  <c r="M37" i="1"/>
  <c r="L37" i="1"/>
  <c r="D37" i="1"/>
  <c r="M36" i="1"/>
  <c r="L36" i="1"/>
  <c r="D36" i="1"/>
  <c r="M35" i="1"/>
  <c r="L35" i="1"/>
  <c r="D35" i="1"/>
  <c r="M34" i="1"/>
  <c r="L34" i="1"/>
  <c r="D34" i="1"/>
  <c r="M33" i="1"/>
  <c r="L33" i="1"/>
  <c r="D33" i="1"/>
  <c r="M32" i="1"/>
  <c r="L32" i="1"/>
  <c r="D32" i="1"/>
  <c r="M31" i="1"/>
  <c r="L31" i="1"/>
  <c r="D31" i="1"/>
  <c r="M30" i="1"/>
  <c r="L30" i="1"/>
  <c r="D30" i="1"/>
  <c r="M29" i="1"/>
  <c r="L29" i="1"/>
  <c r="D29" i="1"/>
  <c r="M28" i="1"/>
  <c r="L28" i="1"/>
  <c r="D28" i="1"/>
  <c r="M27" i="1"/>
  <c r="L27" i="1"/>
  <c r="D27" i="1"/>
  <c r="M26" i="1"/>
  <c r="L26" i="1"/>
  <c r="D26" i="1"/>
  <c r="M25" i="1"/>
  <c r="L25" i="1"/>
  <c r="D25" i="1"/>
  <c r="M24" i="1"/>
  <c r="L24" i="1"/>
  <c r="D24" i="1"/>
  <c r="M23" i="1"/>
  <c r="L23" i="1"/>
  <c r="D23" i="1"/>
  <c r="M22" i="1"/>
  <c r="L22" i="1"/>
  <c r="D22" i="1"/>
  <c r="M21" i="1"/>
  <c r="L21" i="1"/>
  <c r="D21" i="1"/>
  <c r="M20" i="1"/>
  <c r="L20" i="1"/>
  <c r="D20" i="1"/>
  <c r="M19" i="1"/>
  <c r="L19" i="1"/>
  <c r="D19" i="1"/>
  <c r="M18" i="1"/>
  <c r="L18" i="1"/>
  <c r="D18" i="1"/>
  <c r="R17" i="1"/>
  <c r="Q17" i="1"/>
  <c r="S17" i="1" s="1"/>
  <c r="M17" i="1"/>
  <c r="L17" i="1"/>
  <c r="D17" i="1"/>
  <c r="R16" i="1"/>
  <c r="Q16" i="1"/>
  <c r="S16" i="1" s="1"/>
  <c r="M16" i="1"/>
  <c r="L16" i="1"/>
  <c r="D16" i="1"/>
  <c r="S15" i="1"/>
  <c r="R15" i="1"/>
  <c r="Q15" i="1"/>
  <c r="M15" i="1"/>
  <c r="L15" i="1"/>
  <c r="D15" i="1"/>
  <c r="R14" i="1"/>
  <c r="Q14" i="1"/>
  <c r="S14" i="1" s="1"/>
  <c r="M14" i="1"/>
  <c r="L14" i="1"/>
  <c r="D14" i="1"/>
  <c r="S13" i="1"/>
  <c r="R13" i="1"/>
  <c r="Q13" i="1"/>
  <c r="M13" i="1"/>
  <c r="L13" i="1"/>
  <c r="D13" i="1"/>
  <c r="R12" i="1"/>
  <c r="Q12" i="1"/>
  <c r="S12" i="1" s="1"/>
  <c r="M12" i="1"/>
  <c r="L12" i="1"/>
  <c r="D12" i="1"/>
  <c r="S11" i="1"/>
  <c r="R11" i="1"/>
  <c r="Q11" i="1"/>
  <c r="M11" i="1"/>
  <c r="L11" i="1"/>
  <c r="D11" i="1"/>
  <c r="R10" i="1"/>
  <c r="Q10" i="1"/>
  <c r="S10" i="1" s="1"/>
  <c r="M10" i="1"/>
  <c r="L10" i="1"/>
  <c r="D10" i="1"/>
  <c r="S9" i="1"/>
  <c r="R9" i="1"/>
  <c r="Q9" i="1"/>
  <c r="M9" i="1"/>
  <c r="L9" i="1"/>
  <c r="D9" i="1"/>
  <c r="R8" i="1"/>
  <c r="R5" i="1" s="1"/>
  <c r="Q8" i="1"/>
  <c r="S8" i="1" s="1"/>
  <c r="M8" i="1"/>
  <c r="L8" i="1"/>
  <c r="D8" i="1"/>
  <c r="S7" i="1"/>
  <c r="R7" i="1"/>
  <c r="Q7" i="1"/>
  <c r="M7" i="1"/>
  <c r="L7" i="1"/>
  <c r="D7" i="1"/>
  <c r="N3" i="1"/>
  <c r="J3" i="1"/>
  <c r="L28" i="4" l="1"/>
  <c r="H28" i="4"/>
  <c r="J28" i="4" s="1"/>
  <c r="Q5" i="1"/>
</calcChain>
</file>

<file path=xl/sharedStrings.xml><?xml version="1.0" encoding="utf-8"?>
<sst xmlns="http://schemas.openxmlformats.org/spreadsheetml/2006/main" count="2391" uniqueCount="777">
  <si>
    <t xml:space="preserve"> </t>
  </si>
  <si>
    <t xml:space="preserve">      2024 Schedule and Ridership</t>
  </si>
  <si>
    <t>Revied 7/2/24</t>
  </si>
  <si>
    <t>Total Ridership YTD</t>
  </si>
  <si>
    <t>Passenger</t>
  </si>
  <si>
    <t># of Trains</t>
  </si>
  <si>
    <t>Pass/Train</t>
  </si>
  <si>
    <t>Index</t>
  </si>
  <si>
    <t>Date</t>
  </si>
  <si>
    <t xml:space="preserve"> Trains</t>
  </si>
  <si>
    <t>Riders</t>
  </si>
  <si>
    <t xml:space="preserve">Average </t>
  </si>
  <si>
    <t>YTD</t>
  </si>
  <si>
    <t xml:space="preserve">Theme </t>
  </si>
  <si>
    <t>10:30 am</t>
  </si>
  <si>
    <t>Group Ride Wed</t>
  </si>
  <si>
    <t>Santa Trains</t>
  </si>
  <si>
    <t>Group Ride Fri</t>
  </si>
  <si>
    <t>Trick/Treat Halloween</t>
  </si>
  <si>
    <t>11:00 am</t>
  </si>
  <si>
    <t>12:00  pm</t>
  </si>
  <si>
    <t>1:00 pm</t>
  </si>
  <si>
    <t>2:00 pm</t>
  </si>
  <si>
    <t>Operate-A-Loco</t>
  </si>
  <si>
    <t>Group ride</t>
  </si>
  <si>
    <t>2:30 pm</t>
  </si>
  <si>
    <t>4:00 pm</t>
  </si>
  <si>
    <t>Caboose Hop</t>
  </si>
  <si>
    <t>Brew &amp; Choo</t>
  </si>
  <si>
    <t>Group ride Wed</t>
  </si>
  <si>
    <t>Hop into Spring</t>
  </si>
  <si>
    <t>1:30 pm</t>
  </si>
  <si>
    <t>3:00 pm</t>
  </si>
  <si>
    <t>NCRM Anniv</t>
  </si>
  <si>
    <t>Slow Down Sunday</t>
  </si>
  <si>
    <t>12:30  pm</t>
  </si>
  <si>
    <t>Charter</t>
  </si>
  <si>
    <t>9:30 am</t>
  </si>
  <si>
    <t>12:30 pm</t>
  </si>
  <si>
    <t>Fuel train</t>
  </si>
  <si>
    <t>VIP Train</t>
  </si>
  <si>
    <t>Photo shoot</t>
  </si>
  <si>
    <t>4:15 pm</t>
  </si>
  <si>
    <t>5:30 pm</t>
  </si>
  <si>
    <t>Thomas in the Garden</t>
  </si>
  <si>
    <t>2:15 pm</t>
  </si>
  <si>
    <t>3:30 pm</t>
  </si>
  <si>
    <t>4:45 pm</t>
  </si>
  <si>
    <t>6:30 pm</t>
  </si>
  <si>
    <t>7:45 pm</t>
  </si>
  <si>
    <t>5:00 pm</t>
  </si>
  <si>
    <t>3:45 pm</t>
  </si>
  <si>
    <t>New Hope Valley Railway</t>
  </si>
  <si>
    <t>TIMETABLE 7</t>
  </si>
  <si>
    <r>
      <rPr>
        <b/>
        <sz val="18"/>
        <color rgb="FF000000"/>
        <rFont val="Calibri"/>
        <family val="2"/>
        <charset val="1"/>
      </rPr>
      <t>D</t>
    </r>
    <r>
      <rPr>
        <b/>
        <sz val="14"/>
        <color rgb="FF000000"/>
        <rFont val="Calibri"/>
        <family val="2"/>
        <charset val="1"/>
      </rPr>
      <t>ATE:</t>
    </r>
  </si>
  <si>
    <t>R</t>
  </si>
  <si>
    <t>Bonsal, NC</t>
  </si>
  <si>
    <r>
      <rPr>
        <sz val="12"/>
        <color rgb="FF000000"/>
        <rFont val="Calibri"/>
        <family val="2"/>
        <charset val="1"/>
      </rPr>
      <t xml:space="preserve">PART 1: </t>
    </r>
    <r>
      <rPr>
        <b/>
        <sz val="12"/>
        <color rgb="FF000000"/>
        <rFont val="Calibri"/>
        <family val="2"/>
        <charset val="1"/>
      </rPr>
      <t>PASSENGER COUNT</t>
    </r>
  </si>
  <si>
    <r>
      <rPr>
        <b/>
        <sz val="18"/>
        <color rgb="FF000000"/>
        <rFont val="Calibri"/>
        <family val="2"/>
        <charset val="1"/>
      </rPr>
      <t>S</t>
    </r>
    <r>
      <rPr>
        <b/>
        <sz val="14"/>
        <color rgb="FF000000"/>
        <rFont val="Calibri"/>
        <family val="2"/>
        <charset val="1"/>
      </rPr>
      <t>CHEDULED</t>
    </r>
    <r>
      <rPr>
        <b/>
        <sz val="18"/>
        <color rgb="FF000000"/>
        <rFont val="Calibri"/>
        <family val="2"/>
        <charset val="1"/>
      </rPr>
      <t xml:space="preserve"> T</t>
    </r>
    <r>
      <rPr>
        <b/>
        <sz val="14"/>
        <color rgb="FF000000"/>
        <rFont val="Calibri"/>
        <family val="2"/>
        <charset val="1"/>
      </rPr>
      <t>IME</t>
    </r>
  </si>
  <si>
    <r>
      <rPr>
        <b/>
        <sz val="18"/>
        <color rgb="FF000000"/>
        <rFont val="Calibri"/>
        <family val="2"/>
        <charset val="1"/>
      </rPr>
      <t>T</t>
    </r>
    <r>
      <rPr>
        <b/>
        <sz val="14"/>
        <color rgb="FF000000"/>
        <rFont val="Calibri"/>
        <family val="2"/>
        <charset val="1"/>
      </rPr>
      <t>RAIN</t>
    </r>
    <r>
      <rPr>
        <b/>
        <sz val="18"/>
        <color rgb="FF000000"/>
        <rFont val="Calibri"/>
        <family val="2"/>
        <charset val="1"/>
      </rPr>
      <t xml:space="preserve"> N</t>
    </r>
    <r>
      <rPr>
        <b/>
        <sz val="14"/>
        <color rgb="FF000000"/>
        <rFont val="Calibri"/>
        <family val="2"/>
        <charset val="1"/>
      </rPr>
      <t>UMBER</t>
    </r>
  </si>
  <si>
    <r>
      <rPr>
        <b/>
        <sz val="18"/>
        <color rgb="FF000000"/>
        <rFont val="Calibri"/>
        <family val="2"/>
        <charset val="1"/>
      </rPr>
      <t>E</t>
    </r>
    <r>
      <rPr>
        <b/>
        <sz val="14"/>
        <color rgb="FF000000"/>
        <rFont val="Calibri"/>
        <family val="2"/>
        <charset val="1"/>
      </rPr>
      <t>NGINE:</t>
    </r>
  </si>
  <si>
    <t>MP 0.1 - Depart Northbound</t>
  </si>
  <si>
    <t>Yard Limits*</t>
  </si>
  <si>
    <t>MP 2.1 - Midway Northbound</t>
  </si>
  <si>
    <t>MP 4.1 - Arr.  New Hill</t>
  </si>
  <si>
    <t>MP 4.1- Lv. New Hill - Southbound</t>
  </si>
  <si>
    <t>MP 2.1 - Midway Southbound</t>
  </si>
  <si>
    <t>MP 0.1 - ON SPOT</t>
  </si>
  <si>
    <t>NOTE:</t>
  </si>
  <si>
    <t>Cab</t>
  </si>
  <si>
    <t>OTHER</t>
  </si>
  <si>
    <r>
      <rPr>
        <b/>
        <sz val="18"/>
        <color rgb="FF000000"/>
        <rFont val="Calibri"/>
        <family val="2"/>
        <charset val="1"/>
      </rPr>
      <t>T</t>
    </r>
    <r>
      <rPr>
        <b/>
        <sz val="14"/>
        <color rgb="FF000000"/>
        <rFont val="Calibri"/>
        <family val="2"/>
        <charset val="1"/>
      </rPr>
      <t>OTAL</t>
    </r>
    <r>
      <rPr>
        <b/>
        <sz val="18"/>
        <color rgb="FF000000"/>
        <rFont val="Calibri"/>
        <family val="2"/>
        <charset val="1"/>
      </rPr>
      <t xml:space="preserve"> P</t>
    </r>
    <r>
      <rPr>
        <b/>
        <sz val="14"/>
        <color rgb="FF000000"/>
        <rFont val="Calibri"/>
        <family val="2"/>
        <charset val="1"/>
      </rPr>
      <t>ER</t>
    </r>
    <r>
      <rPr>
        <b/>
        <sz val="18"/>
        <color rgb="FF000000"/>
        <rFont val="Calibri"/>
        <family val="2"/>
        <charset val="1"/>
      </rPr>
      <t xml:space="preserve"> T</t>
    </r>
    <r>
      <rPr>
        <b/>
        <sz val="14"/>
        <color rgb="FF000000"/>
        <rFont val="Calibri"/>
        <family val="2"/>
        <charset val="1"/>
      </rPr>
      <t>RAIN</t>
    </r>
  </si>
  <si>
    <r>
      <rPr>
        <b/>
        <sz val="18"/>
        <color rgb="FF000000"/>
        <rFont val="Calibri"/>
        <family val="2"/>
        <charset val="1"/>
      </rPr>
      <t>R</t>
    </r>
    <r>
      <rPr>
        <b/>
        <sz val="14"/>
        <color rgb="FF000000"/>
        <rFont val="Calibri"/>
        <family val="2"/>
        <charset val="1"/>
      </rPr>
      <t>UNNING</t>
    </r>
    <r>
      <rPr>
        <b/>
        <sz val="18"/>
        <color rgb="FF000000"/>
        <rFont val="Calibri"/>
        <family val="2"/>
        <charset val="1"/>
      </rPr>
      <t xml:space="preserve"> T</t>
    </r>
    <r>
      <rPr>
        <b/>
        <sz val="14"/>
        <color rgb="FF000000"/>
        <rFont val="Calibri"/>
        <family val="2"/>
        <charset val="1"/>
      </rPr>
      <t>OTAL</t>
    </r>
  </si>
  <si>
    <r>
      <rPr>
        <sz val="18"/>
        <color rgb="FF000000"/>
        <rFont val="Calibri"/>
        <family val="2"/>
        <charset val="1"/>
      </rPr>
      <t>A</t>
    </r>
    <r>
      <rPr>
        <sz val="14"/>
        <color rgb="FF000000"/>
        <rFont val="Calibri"/>
        <family val="2"/>
        <charset val="1"/>
      </rPr>
      <t>DVANCE</t>
    </r>
    <r>
      <rPr>
        <sz val="18"/>
        <color rgb="FF000000"/>
        <rFont val="Calibri"/>
        <family val="2"/>
        <charset val="1"/>
      </rPr>
      <t xml:space="preserve"> S</t>
    </r>
    <r>
      <rPr>
        <sz val="14"/>
        <color rgb="FF000000"/>
        <rFont val="Calibri"/>
        <family val="2"/>
        <charset val="1"/>
      </rPr>
      <t>ALES</t>
    </r>
  </si>
  <si>
    <r>
      <rPr>
        <sz val="18"/>
        <color rgb="FF000000"/>
        <rFont val="Calibri"/>
        <family val="2"/>
        <charset val="1"/>
      </rPr>
      <t>P</t>
    </r>
    <r>
      <rPr>
        <sz val="14"/>
        <color rgb="FF000000"/>
        <rFont val="Calibri"/>
        <family val="2"/>
        <charset val="1"/>
      </rPr>
      <t>ROMOTION</t>
    </r>
    <r>
      <rPr>
        <sz val="18"/>
        <color rgb="FF000000"/>
        <rFont val="Calibri"/>
        <family val="2"/>
        <charset val="1"/>
      </rPr>
      <t xml:space="preserve"> S</t>
    </r>
    <r>
      <rPr>
        <sz val="14"/>
        <color rgb="FF000000"/>
        <rFont val="Calibri"/>
        <family val="2"/>
        <charset val="1"/>
      </rPr>
      <t>ALES</t>
    </r>
  </si>
  <si>
    <r>
      <rPr>
        <sz val="16"/>
        <color theme="1"/>
        <rFont val="Calibri"/>
        <family val="2"/>
      </rPr>
      <t>↓</t>
    </r>
    <r>
      <rPr>
        <b/>
        <sz val="8"/>
        <color theme="1"/>
        <rFont val="Calibri"/>
        <family val="2"/>
        <scheme val="minor"/>
      </rPr>
      <t>Check Names</t>
    </r>
    <r>
      <rPr>
        <sz val="16"/>
        <color theme="1"/>
        <rFont val="Calibri"/>
        <family val="2"/>
      </rPr>
      <t>↓</t>
    </r>
  </si>
  <si>
    <t>FRA 6180-55 TOTAL:</t>
  </si>
  <si>
    <t>(Total with other Passenger Counts and enter on BOX 17)</t>
  </si>
  <si>
    <t>CREW:</t>
  </si>
  <si>
    <t>(FRA REQUIRED)</t>
  </si>
  <si>
    <t xml:space="preserve">Dispatcher:  </t>
  </si>
  <si>
    <t xml:space="preserve">Engineer:  </t>
  </si>
  <si>
    <t>Conductor</t>
  </si>
  <si>
    <t xml:space="preserve">Signal Operator:  </t>
  </si>
  <si>
    <t xml:space="preserve">Head Brakeman:  </t>
  </si>
  <si>
    <t>Rear Brakeman</t>
  </si>
  <si>
    <t>Actor Drop off/Pick up Engineer(s):</t>
  </si>
  <si>
    <t>PART 2:</t>
  </si>
  <si>
    <t>Train Miles</t>
  </si>
  <si>
    <t>FRA PASSENGER MILES*</t>
  </si>
  <si>
    <t>FRA 6180-55:</t>
  </si>
  <si>
    <t>(Total with other Passenger Miles and enter on BOX 16)</t>
  </si>
  <si>
    <t>FRA PASSENGER TRAIN MILES*</t>
  </si>
  <si>
    <t xml:space="preserve">Number of Trains: </t>
  </si>
  <si>
    <t>(Total with other train miles and enter on BOX 12)</t>
  </si>
  <si>
    <t>* Note: 8 miles used for each trip</t>
  </si>
  <si>
    <t>PART 3:</t>
  </si>
  <si>
    <r>
      <rPr>
        <b/>
        <sz val="12"/>
        <color rgb="FF000000"/>
        <rFont val="Calibri"/>
        <family val="2"/>
        <charset val="1"/>
      </rPr>
      <t xml:space="preserve">WEATHER: </t>
    </r>
    <r>
      <rPr>
        <sz val="8"/>
        <color rgb="FF000000"/>
        <rFont val="Calibri"/>
        <family val="2"/>
        <charset val="1"/>
      </rPr>
      <t>(FRA REQUIRED)</t>
    </r>
  </si>
  <si>
    <r>
      <rPr>
        <b/>
        <sz val="12"/>
        <color rgb="FF000000"/>
        <rFont val="Calibri"/>
        <family val="2"/>
        <charset val="1"/>
      </rPr>
      <t>Temperature</t>
    </r>
    <r>
      <rPr>
        <sz val="8"/>
        <color rgb="FF000000"/>
        <rFont val="Calibri"/>
        <family val="2"/>
        <charset val="1"/>
      </rPr>
      <t xml:space="preserve"> (FRA REQUIRED)</t>
    </r>
  </si>
  <si>
    <t>(IF NEEDED)</t>
  </si>
  <si>
    <t>REMARKS:</t>
  </si>
  <si>
    <t xml:space="preserve">                     2024 Schedule and Ridership</t>
  </si>
  <si>
    <t>1/16/2024</t>
  </si>
  <si>
    <t>New Hope Valley Railway Operating Schedule 2024</t>
  </si>
  <si>
    <t>Template Source: https://calendar.wincalendar.net/Printable-Calendar/2024-Weekly-Calendar-with-Holidays.xlsx</t>
  </si>
  <si>
    <t>WinCalendar</t>
  </si>
  <si>
    <t>Sunday</t>
  </si>
  <si>
    <t>Monday</t>
  </si>
  <si>
    <t>Tuesday</t>
  </si>
  <si>
    <t>Wednesday</t>
  </si>
  <si>
    <t>Thursday</t>
  </si>
  <si>
    <t>Friday</t>
  </si>
  <si>
    <t>Saturday</t>
  </si>
  <si>
    <t>Dec 2023</t>
  </si>
  <si>
    <t>Jan 2024</t>
  </si>
  <si>
    <t>Annual Membership Meeting  10:30 am</t>
  </si>
  <si>
    <t>Feb 2024</t>
  </si>
  <si>
    <t>Mar 2024</t>
  </si>
  <si>
    <t>Train Ride</t>
  </si>
  <si>
    <t>&lt;-- St. Patrick's Day</t>
  </si>
  <si>
    <t>10:30</t>
  </si>
  <si>
    <t>Palm Sunday</t>
  </si>
  <si>
    <t>Apr 2024</t>
  </si>
  <si>
    <t>OaL</t>
  </si>
  <si>
    <t xml:space="preserve">   11, 12, 1, 2</t>
  </si>
  <si>
    <t xml:space="preserve">40/120 Anniversary </t>
  </si>
  <si>
    <t>1, 2:30, 4:00</t>
  </si>
  <si>
    <t>(11:00 VIP)  1:30  3:30</t>
  </si>
  <si>
    <t xml:space="preserve">11:00  12:30  2:00 </t>
  </si>
  <si>
    <t>New Year's Day</t>
  </si>
  <si>
    <t>Holy Thursday</t>
  </si>
  <si>
    <t>Good Friday</t>
  </si>
  <si>
    <t>Easter</t>
  </si>
  <si>
    <t>Tax Day (Taxes Due)</t>
  </si>
  <si>
    <t>Earth Day</t>
  </si>
  <si>
    <t>NCRM Anniversary</t>
  </si>
  <si>
    <t>From Updated1/16/24</t>
  </si>
  <si>
    <t>1033</t>
  </si>
  <si>
    <t>1045</t>
  </si>
  <si>
    <t>1055</t>
  </si>
  <si>
    <t>1114</t>
  </si>
  <si>
    <t>1125</t>
  </si>
  <si>
    <t>1136</t>
  </si>
  <si>
    <r>
      <rPr>
        <sz val="10"/>
        <color theme="1"/>
        <rFont val="Calibri"/>
        <family val="2"/>
      </rPr>
      <t>↓</t>
    </r>
    <r>
      <rPr>
        <b/>
        <sz val="10"/>
        <color theme="1"/>
        <rFont val="Calibri"/>
        <family val="2"/>
        <scheme val="minor"/>
      </rPr>
      <t>Check Names</t>
    </r>
    <r>
      <rPr>
        <sz val="10"/>
        <color theme="1"/>
        <rFont val="Calibri"/>
        <family val="2"/>
      </rPr>
      <t>↓</t>
    </r>
  </si>
  <si>
    <t>Victor Varney</t>
  </si>
  <si>
    <t>.</t>
  </si>
  <si>
    <t>Albers</t>
  </si>
  <si>
    <t>Ray</t>
  </si>
  <si>
    <t>Ray Albers</t>
  </si>
  <si>
    <t>Arthur</t>
  </si>
  <si>
    <t>Tommy</t>
  </si>
  <si>
    <t>Tommy Arthur</t>
  </si>
  <si>
    <t>Engines</t>
  </si>
  <si>
    <t>Brakeman</t>
  </si>
  <si>
    <t>Signal Operator</t>
  </si>
  <si>
    <t>Dispatcher</t>
  </si>
  <si>
    <t>Engineer</t>
  </si>
  <si>
    <t>Barham</t>
  </si>
  <si>
    <t>Mary J</t>
  </si>
  <si>
    <t>Mary J Barham</t>
  </si>
  <si>
    <t>Dennis Winchell</t>
  </si>
  <si>
    <t>Donald Marshall</t>
  </si>
  <si>
    <t>Ted Dunn</t>
  </si>
  <si>
    <t>Chris Tilley</t>
  </si>
  <si>
    <t>Barth</t>
  </si>
  <si>
    <t>Sue</t>
  </si>
  <si>
    <t>Sue Barth</t>
  </si>
  <si>
    <t>671</t>
  </si>
  <si>
    <t>Harold Boettcher</t>
  </si>
  <si>
    <t>Chris R Boli</t>
  </si>
  <si>
    <t>Charles Stirewalt</t>
  </si>
  <si>
    <t>Richard Gray</t>
  </si>
  <si>
    <t>Barth (71)</t>
  </si>
  <si>
    <t>Paul</t>
  </si>
  <si>
    <t>Paul Barth (71)</t>
  </si>
  <si>
    <t>Rob Grau</t>
  </si>
  <si>
    <t>Jay Horn</t>
  </si>
  <si>
    <t>Billy Rueckert</t>
  </si>
  <si>
    <t>Gene Ezzell</t>
  </si>
  <si>
    <t>Baschon</t>
  </si>
  <si>
    <t>Paul J</t>
  </si>
  <si>
    <t>Paul J Baschon</t>
  </si>
  <si>
    <t>Joe Mills</t>
  </si>
  <si>
    <t>Paul Emmerson</t>
  </si>
  <si>
    <t>John Tredway</t>
  </si>
  <si>
    <t>Sharon</t>
  </si>
  <si>
    <t>Sharon Baschon</t>
  </si>
  <si>
    <t>John Morck</t>
  </si>
  <si>
    <t>Dick Horn</t>
  </si>
  <si>
    <t>Roger Koss</t>
  </si>
  <si>
    <t>Sara</t>
  </si>
  <si>
    <t>Sara Baschon</t>
  </si>
  <si>
    <t>Brandt Wilkus</t>
  </si>
  <si>
    <t>Nathan DeWitt</t>
  </si>
  <si>
    <t>Kevin Edwards</t>
  </si>
  <si>
    <t>Gray Lackey</t>
  </si>
  <si>
    <t>Bass*</t>
  </si>
  <si>
    <t>Judy</t>
  </si>
  <si>
    <t>Judy Bass*</t>
  </si>
  <si>
    <t>Paul Giordano</t>
  </si>
  <si>
    <t>Michael S MacLean</t>
  </si>
  <si>
    <t>Becker</t>
  </si>
  <si>
    <t>Scott</t>
  </si>
  <si>
    <t>Scott Becker</t>
  </si>
  <si>
    <t>Betz</t>
  </si>
  <si>
    <t>John</t>
  </si>
  <si>
    <t>John Betz</t>
  </si>
  <si>
    <t>John F Morck</t>
  </si>
  <si>
    <t xml:space="preserve">Grace </t>
  </si>
  <si>
    <t>Nick Conner</t>
  </si>
  <si>
    <t>Blazier</t>
  </si>
  <si>
    <t>Dennis</t>
  </si>
  <si>
    <t>Dennis Blazier</t>
  </si>
  <si>
    <t>Fpaul</t>
  </si>
  <si>
    <t>Bock</t>
  </si>
  <si>
    <t>Richard</t>
  </si>
  <si>
    <t>Richard Bock</t>
  </si>
  <si>
    <t>Boettcher</t>
  </si>
  <si>
    <t>Harold</t>
  </si>
  <si>
    <t>Bogaski</t>
  </si>
  <si>
    <t>Alex</t>
  </si>
  <si>
    <t>Alex Bogaski</t>
  </si>
  <si>
    <t>Bohon</t>
  </si>
  <si>
    <t>John Bohon</t>
  </si>
  <si>
    <t>Kyle Obermiller</t>
  </si>
  <si>
    <t>Boli</t>
  </si>
  <si>
    <t>Chris R</t>
  </si>
  <si>
    <t>Brook</t>
  </si>
  <si>
    <t>David</t>
  </si>
  <si>
    <t>David Brook</t>
  </si>
  <si>
    <t>Brownfield</t>
  </si>
  <si>
    <t>Chris</t>
  </si>
  <si>
    <t>Chris Brownfield</t>
  </si>
  <si>
    <t>Anderson (8)</t>
  </si>
  <si>
    <t>Anderson (8) Brownfield</t>
  </si>
  <si>
    <t>Campbell</t>
  </si>
  <si>
    <t>Carl David</t>
  </si>
  <si>
    <t>Carl David Campbell</t>
  </si>
  <si>
    <t>Catina</t>
  </si>
  <si>
    <t>Catina Campbell</t>
  </si>
  <si>
    <t>Camporeale</t>
  </si>
  <si>
    <t>Sal</t>
  </si>
  <si>
    <t>Sal Camporeale</t>
  </si>
  <si>
    <t>Weather</t>
  </si>
  <si>
    <t>Care</t>
  </si>
  <si>
    <t>George</t>
  </si>
  <si>
    <t>George Care</t>
  </si>
  <si>
    <t>Clear</t>
  </si>
  <si>
    <t>Carroll</t>
  </si>
  <si>
    <t>Tim</t>
  </si>
  <si>
    <t>Tim Carroll</t>
  </si>
  <si>
    <t>Overcast</t>
  </si>
  <si>
    <t xml:space="preserve">Casselberry </t>
  </si>
  <si>
    <t>Gina</t>
  </si>
  <si>
    <t xml:space="preserve">Gina Casselberry </t>
  </si>
  <si>
    <t>Light Rain</t>
  </si>
  <si>
    <t>Chasco</t>
  </si>
  <si>
    <t>David Chasco</t>
  </si>
  <si>
    <t>Rain</t>
  </si>
  <si>
    <t>Carmen</t>
  </si>
  <si>
    <t>Carmen Chasco</t>
  </si>
  <si>
    <t>Partly Cloudy</t>
  </si>
  <si>
    <t>Clark</t>
  </si>
  <si>
    <t>Ed</t>
  </si>
  <si>
    <t>Ed Clark</t>
  </si>
  <si>
    <t>Member's</t>
  </si>
  <si>
    <t>Fog</t>
  </si>
  <si>
    <t>Cobb</t>
  </si>
  <si>
    <t>James E</t>
  </si>
  <si>
    <t>James E Cobb</t>
  </si>
  <si>
    <t>Names</t>
  </si>
  <si>
    <t>Drizzle</t>
  </si>
  <si>
    <t>Conner</t>
  </si>
  <si>
    <t>Robert</t>
  </si>
  <si>
    <t>Robert Conner</t>
  </si>
  <si>
    <t>Hazy</t>
  </si>
  <si>
    <t>Connors</t>
  </si>
  <si>
    <t>Mark</t>
  </si>
  <si>
    <t>Mark Connors</t>
  </si>
  <si>
    <t xml:space="preserve">Snow </t>
  </si>
  <si>
    <t xml:space="preserve">Nicholas </t>
  </si>
  <si>
    <t>Nicholas  Connors</t>
  </si>
  <si>
    <t>Sleet</t>
  </si>
  <si>
    <t>Veronica</t>
  </si>
  <si>
    <t>Veronica Connors</t>
  </si>
  <si>
    <t>Hail</t>
  </si>
  <si>
    <t>Andrea</t>
  </si>
  <si>
    <t>Andrea Connors</t>
  </si>
  <si>
    <t>Freezing Rain</t>
  </si>
  <si>
    <t>Cook</t>
  </si>
  <si>
    <t>James R</t>
  </si>
  <si>
    <t>James R Cook</t>
  </si>
  <si>
    <t>Crowley</t>
  </si>
  <si>
    <t>Bob</t>
  </si>
  <si>
    <t>Bob Crowley</t>
  </si>
  <si>
    <t>DeGaetano</t>
  </si>
  <si>
    <t>Steve</t>
  </si>
  <si>
    <t>Steve DeGaetano</t>
  </si>
  <si>
    <t>Darrell F</t>
  </si>
  <si>
    <t>Darrell F Dennis</t>
  </si>
  <si>
    <t>DeWitt</t>
  </si>
  <si>
    <t>Nathan</t>
  </si>
  <si>
    <t>Erlene</t>
  </si>
  <si>
    <t>Erlene DeWitt</t>
  </si>
  <si>
    <t>Dick</t>
  </si>
  <si>
    <t>David G</t>
  </si>
  <si>
    <t>David G Dick</t>
  </si>
  <si>
    <t xml:space="preserve">Dick - Baenan </t>
  </si>
  <si>
    <t>Nancy</t>
  </si>
  <si>
    <t xml:space="preserve">Nancy Dick - Baenan </t>
  </si>
  <si>
    <t>Donoghue</t>
  </si>
  <si>
    <t>Mathew</t>
  </si>
  <si>
    <t>Mathew Donoghue</t>
  </si>
  <si>
    <t>Duerst</t>
  </si>
  <si>
    <t>Mark Duerst</t>
  </si>
  <si>
    <t>Leslie Cohen</t>
  </si>
  <si>
    <t>Leslie Cohen Duerst</t>
  </si>
  <si>
    <t>Dunn</t>
  </si>
  <si>
    <t>Ted</t>
  </si>
  <si>
    <t>Edwards</t>
  </si>
  <si>
    <t>Kevin</t>
  </si>
  <si>
    <t>Teresa</t>
  </si>
  <si>
    <t>Teresa Edwards</t>
  </si>
  <si>
    <t>Emmerson (63)</t>
  </si>
  <si>
    <t>Paul Emmerson (63)</t>
  </si>
  <si>
    <t>Engineerland</t>
  </si>
  <si>
    <t>Nick</t>
  </si>
  <si>
    <t>Nick Engineerland</t>
  </si>
  <si>
    <t>Eschmann</t>
  </si>
  <si>
    <t xml:space="preserve">Gene </t>
  </si>
  <si>
    <t>Gene  Eschmann</t>
  </si>
  <si>
    <t>Evers</t>
  </si>
  <si>
    <t>Randy</t>
  </si>
  <si>
    <t>Randy Evers</t>
  </si>
  <si>
    <t>Carol</t>
  </si>
  <si>
    <t>Carol Evers</t>
  </si>
  <si>
    <t>Ezzell, Jr</t>
  </si>
  <si>
    <t>Eugene W</t>
  </si>
  <si>
    <t>Fairbrother</t>
  </si>
  <si>
    <t>Craig</t>
  </si>
  <si>
    <t>Craig Fairbrother</t>
  </si>
  <si>
    <t>Fairbrother - Gallan</t>
  </si>
  <si>
    <t>Cheryl</t>
  </si>
  <si>
    <t>Cheryl Fairbrother - Gallan</t>
  </si>
  <si>
    <t>Finger</t>
  </si>
  <si>
    <t>John Y</t>
  </si>
  <si>
    <t>John Y Finger</t>
  </si>
  <si>
    <t>Gagnon</t>
  </si>
  <si>
    <t>Scott Gagnon</t>
  </si>
  <si>
    <t>Giordano</t>
  </si>
  <si>
    <t>Karen</t>
  </si>
  <si>
    <t>Karen Giordano</t>
  </si>
  <si>
    <t>Gladfelter</t>
  </si>
  <si>
    <t>Jack O.</t>
  </si>
  <si>
    <t>Jack O. Gladfelter</t>
  </si>
  <si>
    <t>Donna</t>
  </si>
  <si>
    <t>Donna Gladfelter</t>
  </si>
  <si>
    <t>Graham</t>
  </si>
  <si>
    <t>Dave</t>
  </si>
  <si>
    <t>Dave Graham</t>
  </si>
  <si>
    <t>Grajek</t>
  </si>
  <si>
    <t>Michael</t>
  </si>
  <si>
    <t>Michael Grajek</t>
  </si>
  <si>
    <t>Grau</t>
  </si>
  <si>
    <t>Cindy</t>
  </si>
  <si>
    <t>Cindy Grau</t>
  </si>
  <si>
    <t>Robert (Rob)</t>
  </si>
  <si>
    <t>Gray</t>
  </si>
  <si>
    <t>Harshbarger</t>
  </si>
  <si>
    <t>Gene</t>
  </si>
  <si>
    <t>Gene Harshbarger</t>
  </si>
  <si>
    <t>Hoffman</t>
  </si>
  <si>
    <t>Robert Hoffman</t>
  </si>
  <si>
    <t>Darlene</t>
  </si>
  <si>
    <t>Darlene Hoffman</t>
  </si>
  <si>
    <t>Horn</t>
  </si>
  <si>
    <t>John (Jay)</t>
  </si>
  <si>
    <t>John (Jay) Horn</t>
  </si>
  <si>
    <t>M  Richard</t>
  </si>
  <si>
    <t>M  Richard Horn</t>
  </si>
  <si>
    <t>Kate</t>
  </si>
  <si>
    <t>Kate Horn</t>
  </si>
  <si>
    <t>Hussey</t>
  </si>
  <si>
    <t>Anita</t>
  </si>
  <si>
    <t>Anita Hussey</t>
  </si>
  <si>
    <t>Hutchinson</t>
  </si>
  <si>
    <t>Diana</t>
  </si>
  <si>
    <t>Diana Hutchinson</t>
  </si>
  <si>
    <t>Tom</t>
  </si>
  <si>
    <t>Tom Hutchinson</t>
  </si>
  <si>
    <t>Hyman</t>
  </si>
  <si>
    <t>Gary</t>
  </si>
  <si>
    <t>Gary Hyman</t>
  </si>
  <si>
    <t>Jatko</t>
  </si>
  <si>
    <t>James</t>
  </si>
  <si>
    <t>James Jatko</t>
  </si>
  <si>
    <t>Jennings</t>
  </si>
  <si>
    <t>Evan</t>
  </si>
  <si>
    <t>Evan Jennings</t>
  </si>
  <si>
    <t>Jessup</t>
  </si>
  <si>
    <t>Lester</t>
  </si>
  <si>
    <t>Lester Jessup</t>
  </si>
  <si>
    <t>Cornelia</t>
  </si>
  <si>
    <t>Cornelia Jessup</t>
  </si>
  <si>
    <t>Johnson</t>
  </si>
  <si>
    <t>Reid C</t>
  </si>
  <si>
    <t>Reid C Johnson</t>
  </si>
  <si>
    <t>Jack</t>
  </si>
  <si>
    <t>Jack Johnson</t>
  </si>
  <si>
    <t>Johnson - Mitchell</t>
  </si>
  <si>
    <t>David Johnson - Mitchell</t>
  </si>
  <si>
    <t>Johnston</t>
  </si>
  <si>
    <t>Greg</t>
  </si>
  <si>
    <t>Greg Johnston</t>
  </si>
  <si>
    <t>Joseph (17)</t>
  </si>
  <si>
    <t>Joseph (17) Johnston</t>
  </si>
  <si>
    <t>Joshua (14)</t>
  </si>
  <si>
    <t>Joshua (14) Johnston</t>
  </si>
  <si>
    <t>Marnai</t>
  </si>
  <si>
    <t>Marnai Johnston</t>
  </si>
  <si>
    <t>Jones</t>
  </si>
  <si>
    <t>Wayne</t>
  </si>
  <si>
    <t>Wayne Jones</t>
  </si>
  <si>
    <t>Joyner</t>
  </si>
  <si>
    <t>Vivian</t>
  </si>
  <si>
    <t>Vivian Joyner</t>
  </si>
  <si>
    <t>Kaplan</t>
  </si>
  <si>
    <t>Robert Kaplan</t>
  </si>
  <si>
    <t>Kearse</t>
  </si>
  <si>
    <t>Mike</t>
  </si>
  <si>
    <t>Mike Kearse</t>
  </si>
  <si>
    <t>Kincheloe</t>
  </si>
  <si>
    <t>William</t>
  </si>
  <si>
    <t>William Kincheloe</t>
  </si>
  <si>
    <t>Koss</t>
  </si>
  <si>
    <t>Linda</t>
  </si>
  <si>
    <t>Linda Koss</t>
  </si>
  <si>
    <t>Roger A</t>
  </si>
  <si>
    <t>Kotz</t>
  </si>
  <si>
    <t>Art</t>
  </si>
  <si>
    <t>Art Kotz</t>
  </si>
  <si>
    <t>Kreuzinger</t>
  </si>
  <si>
    <t>Thomas</t>
  </si>
  <si>
    <t>Thomas Kreuzinger</t>
  </si>
  <si>
    <t>Kuttner 16</t>
  </si>
  <si>
    <t>Calvin</t>
  </si>
  <si>
    <t>Calvin Kuttner 16</t>
  </si>
  <si>
    <t>Lackey</t>
  </si>
  <si>
    <t>M Gray</t>
  </si>
  <si>
    <t>M Gray Lackey</t>
  </si>
  <si>
    <t>Mack E</t>
  </si>
  <si>
    <t>Mack E Lackey</t>
  </si>
  <si>
    <t>Lasater</t>
  </si>
  <si>
    <t>Richard T</t>
  </si>
  <si>
    <t>Richard T Lasater</t>
  </si>
  <si>
    <t>Lathrop</t>
  </si>
  <si>
    <t>David D.</t>
  </si>
  <si>
    <t>David D. Lathrop</t>
  </si>
  <si>
    <t>Lindenmuth</t>
  </si>
  <si>
    <t>Matt</t>
  </si>
  <si>
    <t>Matt Lindenmuth</t>
  </si>
  <si>
    <t>Lucas</t>
  </si>
  <si>
    <t>Leon T</t>
  </si>
  <si>
    <t>Leon T Lucas</t>
  </si>
  <si>
    <t>MacLean</t>
  </si>
  <si>
    <t>Michael S</t>
  </si>
  <si>
    <t>Mike MacLean</t>
  </si>
  <si>
    <t>Emma (2)</t>
  </si>
  <si>
    <t>Emma (2) MacLean</t>
  </si>
  <si>
    <t>Lindsay (4)</t>
  </si>
  <si>
    <t>Lindsay (4) MacLean</t>
  </si>
  <si>
    <t>Amy</t>
  </si>
  <si>
    <t>Amy MacLean</t>
  </si>
  <si>
    <t>Macy</t>
  </si>
  <si>
    <t>Jonathan D.</t>
  </si>
  <si>
    <t>Jonathan D. Macy</t>
  </si>
  <si>
    <t>Majors, Jr</t>
  </si>
  <si>
    <t>Robert P</t>
  </si>
  <si>
    <t>Robert P Majors, Jr</t>
  </si>
  <si>
    <t>Mangum</t>
  </si>
  <si>
    <t>James W</t>
  </si>
  <si>
    <t>James W Mangum</t>
  </si>
  <si>
    <t>Manhard</t>
  </si>
  <si>
    <t>John Manhard</t>
  </si>
  <si>
    <t>Markham</t>
  </si>
  <si>
    <t>Felix</t>
  </si>
  <si>
    <t>Felix Markham</t>
  </si>
  <si>
    <t>Marks</t>
  </si>
  <si>
    <t>Kenneth</t>
  </si>
  <si>
    <t>Kenneth Marks</t>
  </si>
  <si>
    <t>Marshall</t>
  </si>
  <si>
    <t>Donald</t>
  </si>
  <si>
    <t>Martin</t>
  </si>
  <si>
    <t>Logan</t>
  </si>
  <si>
    <t>Logan Martin</t>
  </si>
  <si>
    <t>Mattson, Jr.</t>
  </si>
  <si>
    <t>Alan</t>
  </si>
  <si>
    <t>Alan Mattson, Jr.</t>
  </si>
  <si>
    <t>McElwaine</t>
  </si>
  <si>
    <t>Scott McElwaine</t>
  </si>
  <si>
    <t>McGraw</t>
  </si>
  <si>
    <t>Thomas McGraw</t>
  </si>
  <si>
    <t>McKinney</t>
  </si>
  <si>
    <t>Michael McKinney</t>
  </si>
  <si>
    <t>Meade</t>
  </si>
  <si>
    <t>James B</t>
  </si>
  <si>
    <t>James B Meade</t>
  </si>
  <si>
    <t>Meredith</t>
  </si>
  <si>
    <t>Jessica</t>
  </si>
  <si>
    <t>Jessica Meredith</t>
  </si>
  <si>
    <t>Russ</t>
  </si>
  <si>
    <t>Russ Meredith</t>
  </si>
  <si>
    <t>Middour</t>
  </si>
  <si>
    <t>Brenda</t>
  </si>
  <si>
    <t>Brenda Middour</t>
  </si>
  <si>
    <t>Middour, Jr</t>
  </si>
  <si>
    <t>Robert C</t>
  </si>
  <si>
    <t>Robert C Middour, Jr</t>
  </si>
  <si>
    <t>Mills</t>
  </si>
  <si>
    <t>Joe</t>
  </si>
  <si>
    <t>Vickie</t>
  </si>
  <si>
    <t>Vickie Mills</t>
  </si>
  <si>
    <t>Moody III</t>
  </si>
  <si>
    <t>Charles J</t>
  </si>
  <si>
    <t>Charles J Moody III</t>
  </si>
  <si>
    <t>Morck</t>
  </si>
  <si>
    <t>John F</t>
  </si>
  <si>
    <t>Debbie</t>
  </si>
  <si>
    <t>Debbie Morck</t>
  </si>
  <si>
    <t>Morrison</t>
  </si>
  <si>
    <t>Robert R</t>
  </si>
  <si>
    <t>Robert R Morrison</t>
  </si>
  <si>
    <t>Muller</t>
  </si>
  <si>
    <t>Pam</t>
  </si>
  <si>
    <t>Pam Muller</t>
  </si>
  <si>
    <t>Naismith</t>
  </si>
  <si>
    <t>Joseph</t>
  </si>
  <si>
    <t>Joseph Naismith</t>
  </si>
  <si>
    <t>Newton</t>
  </si>
  <si>
    <t>Walter R. (Bob)</t>
  </si>
  <si>
    <t>Walter R. (Bob) Newton</t>
  </si>
  <si>
    <t>Northcutt</t>
  </si>
  <si>
    <t>Ralph W</t>
  </si>
  <si>
    <t>Ralph W Northcutt</t>
  </si>
  <si>
    <t>Oberklein</t>
  </si>
  <si>
    <t>Dan</t>
  </si>
  <si>
    <t>Dan Oberklein</t>
  </si>
  <si>
    <t>Obermiller</t>
  </si>
  <si>
    <t>Kyle</t>
  </si>
  <si>
    <t>Olsen</t>
  </si>
  <si>
    <t>Dennis Olsen</t>
  </si>
  <si>
    <t>Marian</t>
  </si>
  <si>
    <t>Marian Olsen</t>
  </si>
  <si>
    <t>Pace</t>
  </si>
  <si>
    <t>Nicholas</t>
  </si>
  <si>
    <t>Nicholas Pace</t>
  </si>
  <si>
    <t>Parker</t>
  </si>
  <si>
    <t>Carol Parker</t>
  </si>
  <si>
    <t>Pate (Whitlock)</t>
  </si>
  <si>
    <t>Davette</t>
  </si>
  <si>
    <t>Davette Pate (Whitlock)</t>
  </si>
  <si>
    <t>Elle (18)</t>
  </si>
  <si>
    <t>Elle (18) Pate (Whitlock)</t>
  </si>
  <si>
    <t>Pate(26)</t>
  </si>
  <si>
    <t>Joey</t>
  </si>
  <si>
    <t>Joey Pate(26)</t>
  </si>
  <si>
    <t>Payne</t>
  </si>
  <si>
    <t>Scott Payne</t>
  </si>
  <si>
    <t>Peterson, Jr</t>
  </si>
  <si>
    <t>Stephen G</t>
  </si>
  <si>
    <t>Stephen G Peterson, Jr</t>
  </si>
  <si>
    <t>Portzer</t>
  </si>
  <si>
    <t>Jeffrey</t>
  </si>
  <si>
    <t>Jeffrey Portzer</t>
  </si>
  <si>
    <t>Portzet (Thomas)</t>
  </si>
  <si>
    <t>Janel</t>
  </si>
  <si>
    <t>Janel Portzet (Thomas)</t>
  </si>
  <si>
    <t>Reagan, III</t>
  </si>
  <si>
    <t>James A</t>
  </si>
  <si>
    <t>James A Reagan, III</t>
  </si>
  <si>
    <t>Richman</t>
  </si>
  <si>
    <t>Ted Richman</t>
  </si>
  <si>
    <t>Robertson</t>
  </si>
  <si>
    <t>Galen</t>
  </si>
  <si>
    <t>Galen Robertson</t>
  </si>
  <si>
    <t>Robinson</t>
  </si>
  <si>
    <t>David Robinson</t>
  </si>
  <si>
    <t>Root</t>
  </si>
  <si>
    <t>Carol Root</t>
  </si>
  <si>
    <t>Rosenbaum</t>
  </si>
  <si>
    <t>Eleanor</t>
  </si>
  <si>
    <t>Eleanor Rosenbaum</t>
  </si>
  <si>
    <t>Roth (67)</t>
  </si>
  <si>
    <t>Tom (67)</t>
  </si>
  <si>
    <t>Tom (67) Roth (67)</t>
  </si>
  <si>
    <t>Roule</t>
  </si>
  <si>
    <t>Robert Roule</t>
  </si>
  <si>
    <t>Barbara</t>
  </si>
  <si>
    <t>Barbara Roule</t>
  </si>
  <si>
    <t>Royal</t>
  </si>
  <si>
    <t>Wes</t>
  </si>
  <si>
    <t>Wes Royal</t>
  </si>
  <si>
    <t>Elizabeth</t>
  </si>
  <si>
    <t>Elizabeth Royal</t>
  </si>
  <si>
    <t>Rueckert</t>
  </si>
  <si>
    <t>Bill</t>
  </si>
  <si>
    <t>Bill Rueckert</t>
  </si>
  <si>
    <t>Sadler</t>
  </si>
  <si>
    <t>Will</t>
  </si>
  <si>
    <t>Will Sadler</t>
  </si>
  <si>
    <t>Saltsgaver (18)</t>
  </si>
  <si>
    <t>Daniel</t>
  </si>
  <si>
    <t>Daniel Saltsgaver (18)</t>
  </si>
  <si>
    <t>Saltsgaver (21)</t>
  </si>
  <si>
    <t>Nick Saltsgaver (21)</t>
  </si>
  <si>
    <t>Seymour</t>
  </si>
  <si>
    <t>Daniel Seymour</t>
  </si>
  <si>
    <t>Kathy</t>
  </si>
  <si>
    <t>Kathy Seymour</t>
  </si>
  <si>
    <t>Shanklin</t>
  </si>
  <si>
    <t>Jule</t>
  </si>
  <si>
    <t>Jule Shanklin</t>
  </si>
  <si>
    <t>Shimpi</t>
  </si>
  <si>
    <t>Aidam</t>
  </si>
  <si>
    <t>Aidam Shimpi</t>
  </si>
  <si>
    <t>Siegl</t>
  </si>
  <si>
    <t>Brendan</t>
  </si>
  <si>
    <t>Brendan Siegl</t>
  </si>
  <si>
    <t>Adelaide</t>
  </si>
  <si>
    <t>Adelaide Siegl</t>
  </si>
  <si>
    <t xml:space="preserve">Chris  </t>
  </si>
  <si>
    <t>Chris   Siegl</t>
  </si>
  <si>
    <t>Slaughter</t>
  </si>
  <si>
    <t>Joseph B</t>
  </si>
  <si>
    <t>Joseph B Slaughter</t>
  </si>
  <si>
    <t>Tammy Krause</t>
  </si>
  <si>
    <t>Tammy Krause Slaughter</t>
  </si>
  <si>
    <t>Slugg</t>
  </si>
  <si>
    <t>Pete</t>
  </si>
  <si>
    <t>Pete Slugg</t>
  </si>
  <si>
    <t>Smith</t>
  </si>
  <si>
    <t>Scott T</t>
  </si>
  <si>
    <t>Scott T Smith</t>
  </si>
  <si>
    <t>Snyder</t>
  </si>
  <si>
    <t>Tom Snyder</t>
  </si>
  <si>
    <t>Speight</t>
  </si>
  <si>
    <t>David Speight</t>
  </si>
  <si>
    <t>Judy Speight</t>
  </si>
  <si>
    <t>Staller</t>
  </si>
  <si>
    <t>Paul Staller</t>
  </si>
  <si>
    <t>Stevens</t>
  </si>
  <si>
    <t>Joseph B Stevens</t>
  </si>
  <si>
    <t>Stirewalt</t>
  </si>
  <si>
    <t>Charles</t>
  </si>
  <si>
    <t>Stocum</t>
  </si>
  <si>
    <t>Thomas Stocum</t>
  </si>
  <si>
    <t>Sullivan</t>
  </si>
  <si>
    <t>Luke</t>
  </si>
  <si>
    <t>Luke Sullivan</t>
  </si>
  <si>
    <t>Sumerell</t>
  </si>
  <si>
    <t>Jimmy</t>
  </si>
  <si>
    <t>Jimmy Sumerell</t>
  </si>
  <si>
    <t>Szpunar</t>
  </si>
  <si>
    <t>Mike Szpunar</t>
  </si>
  <si>
    <t>Taylor</t>
  </si>
  <si>
    <t>Eddie</t>
  </si>
  <si>
    <t>Eddie Taylor</t>
  </si>
  <si>
    <t>Tilley</t>
  </si>
  <si>
    <t>Scott Tilley</t>
  </si>
  <si>
    <t>Christopher H</t>
  </si>
  <si>
    <t>Mikayla</t>
  </si>
  <si>
    <t>Mikayla Tilley</t>
  </si>
  <si>
    <t>Traylor</t>
  </si>
  <si>
    <t>Glenn O</t>
  </si>
  <si>
    <t>Glenn O Traylor</t>
  </si>
  <si>
    <t xml:space="preserve">Janet </t>
  </si>
  <si>
    <t>Janet  Traylor</t>
  </si>
  <si>
    <t>Tredway</t>
  </si>
  <si>
    <t>Suzanne</t>
  </si>
  <si>
    <t>Suzanne Tredway</t>
  </si>
  <si>
    <t>Vann</t>
  </si>
  <si>
    <t>John Vann</t>
  </si>
  <si>
    <t>Vargas II</t>
  </si>
  <si>
    <t>Jose</t>
  </si>
  <si>
    <t>Jose Vargas II</t>
  </si>
  <si>
    <t>Varney</t>
  </si>
  <si>
    <t>R. Victor</t>
  </si>
  <si>
    <t>Walkins</t>
  </si>
  <si>
    <t>Deborah</t>
  </si>
  <si>
    <t>Deborah Walkins</t>
  </si>
  <si>
    <t>Gary Walkins</t>
  </si>
  <si>
    <t>Ward</t>
  </si>
  <si>
    <t>Cliff</t>
  </si>
  <si>
    <t>Cliff Ward</t>
  </si>
  <si>
    <t>Cooper</t>
  </si>
  <si>
    <t>Cooper Ward</t>
  </si>
  <si>
    <t>Weeks</t>
  </si>
  <si>
    <t>Joanthan</t>
  </si>
  <si>
    <t>Joanthan Weeks</t>
  </si>
  <si>
    <t>West</t>
  </si>
  <si>
    <t>Sranley</t>
  </si>
  <si>
    <t>Sranley West</t>
  </si>
  <si>
    <t>Whitten</t>
  </si>
  <si>
    <t>Jim</t>
  </si>
  <si>
    <t>Jim Whitten</t>
  </si>
  <si>
    <t>Wilkins</t>
  </si>
  <si>
    <t>Linda Wilkins</t>
  </si>
  <si>
    <t>Percy</t>
  </si>
  <si>
    <t>Percy Wilkins</t>
  </si>
  <si>
    <t>Wilkus</t>
  </si>
  <si>
    <t>Brandt</t>
  </si>
  <si>
    <t>Winchell</t>
  </si>
  <si>
    <t>Woodard</t>
  </si>
  <si>
    <t>James Woodard</t>
  </si>
  <si>
    <t>Workman</t>
  </si>
  <si>
    <t>Jimmy Workman</t>
  </si>
  <si>
    <t>Martha</t>
  </si>
  <si>
    <t>Martha Workman</t>
  </si>
  <si>
    <t xml:space="preserve">Wright </t>
  </si>
  <si>
    <t xml:space="preserve">John Wright </t>
  </si>
  <si>
    <t>Williams</t>
  </si>
  <si>
    <t>Brenda Williams</t>
  </si>
  <si>
    <t>Wallace W</t>
  </si>
  <si>
    <t>Wallace W Williams</t>
  </si>
  <si>
    <t>Sunny</t>
  </si>
  <si>
    <r>
      <rPr>
        <strike/>
        <sz val="7"/>
        <color rgb="FF000000"/>
        <rFont val="Arial"/>
        <family val="2"/>
      </rPr>
      <t>Caboose Hop</t>
    </r>
    <r>
      <rPr>
        <strike/>
        <sz val="8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CANCELLED</t>
    </r>
  </si>
  <si>
    <t>1030</t>
  </si>
  <si>
    <t>1041</t>
  </si>
  <si>
    <t>1050</t>
  </si>
  <si>
    <t>1111</t>
  </si>
  <si>
    <t>1119</t>
  </si>
  <si>
    <t>1132</t>
  </si>
  <si>
    <t>1054</t>
  </si>
  <si>
    <t>1121</t>
  </si>
  <si>
    <t>Cloudy</t>
  </si>
  <si>
    <t>Lis</t>
  </si>
  <si>
    <t>Richard Grey</t>
  </si>
  <si>
    <t>1124</t>
  </si>
  <si>
    <t>1140</t>
  </si>
  <si>
    <t>1148</t>
  </si>
  <si>
    <t>1204</t>
  </si>
  <si>
    <t>1217</t>
  </si>
  <si>
    <t>1226</t>
  </si>
  <si>
    <t>1333</t>
  </si>
  <si>
    <t>1343</t>
  </si>
  <si>
    <t>1351</t>
  </si>
  <si>
    <t>1423</t>
  </si>
  <si>
    <t>1427</t>
  </si>
  <si>
    <t>1534</t>
  </si>
  <si>
    <t>1544</t>
  </si>
  <si>
    <t>1552</t>
  </si>
  <si>
    <t>1610</t>
  </si>
  <si>
    <t>1619</t>
  </si>
  <si>
    <t>1628</t>
  </si>
  <si>
    <t>Mostly Cloudy</t>
  </si>
  <si>
    <t>1101</t>
  </si>
  <si>
    <t>1139</t>
  </si>
  <si>
    <t>1147</t>
  </si>
  <si>
    <t>1152</t>
  </si>
  <si>
    <t>1157</t>
  </si>
  <si>
    <t>1233</t>
  </si>
  <si>
    <t>1245</t>
  </si>
  <si>
    <t>1254</t>
  </si>
  <si>
    <t>1313</t>
  </si>
  <si>
    <t>1321</t>
  </si>
  <si>
    <t>1328</t>
  </si>
  <si>
    <t>1331</t>
  </si>
  <si>
    <t>1358</t>
  </si>
  <si>
    <t>1408</t>
  </si>
  <si>
    <t>1416</t>
  </si>
  <si>
    <t>1432</t>
  </si>
  <si>
    <t>1441</t>
  </si>
  <si>
    <t>1450</t>
  </si>
  <si>
    <t>Master-4  4/28/24</t>
  </si>
  <si>
    <t xml:space="preserve">Joe Mills </t>
  </si>
  <si>
    <t>Rainding</t>
  </si>
  <si>
    <t>Drizzling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</si>
</sst>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mm/dd/yy;@"/>
    <numFmt numFmtId="165" formatCode="m/d;@"/>
    <numFmt numFmtId="166" formatCode="m/d/yy;@"/>
    <numFmt numFmtId="167" formatCode="dddd&quot;, &quot;mmmm\ dd&quot;, &quot;yyyy"/>
    <numFmt numFmtId="168" formatCode="hh:mm\ AM/PM"/>
    <numFmt numFmtId="169" formatCode="hhmm"/>
    <numFmt numFmtId="170" formatCode="&quot; &quot;* #,##0&quot; &quot;;&quot; &quot;* \(#,##0\);&quot; &quot;* &quot;-&quot;??&quot; &quot;"/>
    <numFmt numFmtId="171" formatCode="dddd"/>
    <numFmt numFmtId="172" formatCode="d"/>
  </numFmts>
  <fonts count="7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sz val="26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i/>
      <sz val="2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20"/>
      <color rgb="FF000000"/>
      <name val="Wingdings 2"/>
      <family val="1"/>
      <charset val="2"/>
    </font>
    <font>
      <b/>
      <sz val="16"/>
      <color rgb="FF000000"/>
      <name val="Calibri"/>
      <family val="2"/>
      <charset val="1"/>
    </font>
    <font>
      <b/>
      <sz val="18"/>
      <color rgb="FF000000"/>
      <name val="Times New Roman"/>
      <family val="1"/>
      <charset val="1"/>
    </font>
    <font>
      <sz val="16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Segoe UI"/>
      <family val="2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1"/>
      <color rgb="FF000000"/>
      <name val="tt-icon-font"/>
      <family val="3"/>
    </font>
    <font>
      <sz val="8"/>
      <color theme="1"/>
      <name val="Calibri"/>
      <family val="2"/>
      <scheme val="minor"/>
    </font>
    <font>
      <sz val="16"/>
      <color theme="1"/>
      <name val="Calibri"/>
      <family val="2"/>
    </font>
    <font>
      <b/>
      <sz val="8"/>
      <color theme="1"/>
      <name val="Calibri"/>
      <family val="2"/>
      <scheme val="minor"/>
    </font>
    <font>
      <sz val="15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2"/>
      <color rgb="FF000000"/>
      <name val="Times New Roman"/>
      <family val="1"/>
    </font>
    <font>
      <sz val="12"/>
      <color rgb="FF0070C0"/>
      <name val="Arial"/>
      <family val="2"/>
    </font>
    <font>
      <sz val="11"/>
      <color rgb="FF0070C0"/>
      <name val="Calibri"/>
      <family val="2"/>
      <scheme val="minor"/>
    </font>
    <font>
      <sz val="16"/>
      <color rgb="FF0070C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11"/>
      <color rgb="FF0070C0"/>
      <name val="Arial"/>
      <family val="2"/>
    </font>
    <font>
      <sz val="8"/>
      <color rgb="FF0070C0"/>
      <name val="Arial Narrow"/>
      <family val="2"/>
    </font>
    <font>
      <sz val="9"/>
      <color rgb="FF0070C0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36"/>
      <color rgb="FF000000"/>
      <name val="Calibri"/>
      <family val="2"/>
      <charset val="1"/>
    </font>
    <font>
      <sz val="16"/>
      <name val="Arial"/>
      <family val="2"/>
      <charset val="1"/>
    </font>
    <font>
      <sz val="10"/>
      <name val="Arial"/>
      <family val="2"/>
      <charset val="1"/>
    </font>
    <font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trike/>
      <sz val="11"/>
      <color rgb="FF000000"/>
      <name val="Arial"/>
      <family val="2"/>
    </font>
    <font>
      <strike/>
      <sz val="9"/>
      <color rgb="FF000000"/>
      <name val="Arial"/>
      <family val="2"/>
    </font>
    <font>
      <strike/>
      <sz val="10"/>
      <color rgb="FF000000"/>
      <name val="Arial"/>
      <family val="2"/>
    </font>
    <font>
      <strike/>
      <sz val="11"/>
      <color theme="1"/>
      <name val="Calibri"/>
      <family val="2"/>
      <scheme val="minor"/>
    </font>
    <font>
      <strike/>
      <sz val="7"/>
      <color rgb="FF000000"/>
      <name val="Arial"/>
      <family val="2"/>
    </font>
    <font>
      <strike/>
      <sz val="8"/>
      <color rgb="FF000000"/>
      <name val="Arial"/>
      <family val="2"/>
    </font>
    <font>
      <sz val="7"/>
      <color rgb="FF000000"/>
      <name val="Calibri"/>
      <family val="2"/>
      <charset val="1"/>
    </font>
    <font>
      <b/>
      <i/>
      <sz val="18"/>
      <color rgb="FF000000"/>
      <name val="Times New Roman"/>
      <family val="1"/>
      <charset val="1"/>
    </font>
    <font>
      <sz val="18"/>
      <color theme="1"/>
      <name val="Calibri"/>
      <family val="2"/>
      <scheme val="minor"/>
    </font>
    <font>
      <i/>
      <sz val="18"/>
      <color rgb="FF000000"/>
      <name val="Calibri"/>
      <family val="2"/>
      <charset val="1"/>
    </font>
    <font>
      <sz val="18"/>
      <color rgb="FF000000"/>
      <name val="Wingdings 2"/>
      <family val="1"/>
      <charset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7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3743705557422"/>
        <bgColor indexed="64"/>
      </patternFill>
    </fill>
  </fills>
  <borders count="8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 style="thick">
        <color indexed="12"/>
      </bottom>
      <diagonal/>
    </border>
    <border>
      <left/>
      <right style="thin">
        <color indexed="10"/>
      </right>
      <top/>
      <bottom/>
      <diagonal/>
    </border>
    <border>
      <left style="thick">
        <color indexed="12"/>
      </left>
      <right style="thin">
        <color indexed="15"/>
      </right>
      <top style="thick">
        <color indexed="12"/>
      </top>
      <bottom style="thin">
        <color indexed="16"/>
      </bottom>
      <diagonal/>
    </border>
    <border>
      <left style="thin">
        <color indexed="15"/>
      </left>
      <right/>
      <top style="thick">
        <color indexed="12"/>
      </top>
      <bottom style="thin">
        <color indexed="16"/>
      </bottom>
      <diagonal/>
    </border>
    <border>
      <left/>
      <right style="thin">
        <color indexed="15"/>
      </right>
      <top style="thick">
        <color indexed="12"/>
      </top>
      <bottom style="thin">
        <color indexed="16"/>
      </bottom>
      <diagonal/>
    </border>
    <border>
      <left style="thin">
        <color indexed="15"/>
      </left>
      <right/>
      <top style="thick">
        <color indexed="12"/>
      </top>
      <bottom style="medium">
        <color indexed="14"/>
      </bottom>
      <diagonal/>
    </border>
    <border>
      <left/>
      <right style="thin">
        <color indexed="15"/>
      </right>
      <top style="thick">
        <color indexed="12"/>
      </top>
      <bottom style="medium">
        <color indexed="14"/>
      </bottom>
      <diagonal/>
    </border>
    <border>
      <left/>
      <right style="thick">
        <color indexed="12"/>
      </right>
      <top style="thick">
        <color indexed="12"/>
      </top>
      <bottom style="medium">
        <color indexed="14"/>
      </bottom>
      <diagonal/>
    </border>
    <border>
      <left style="thick">
        <color indexed="12"/>
      </left>
      <right style="thin">
        <color indexed="10"/>
      </right>
      <top/>
      <bottom/>
      <diagonal/>
    </border>
    <border>
      <left style="thick">
        <color indexed="12"/>
      </left>
      <right style="thin">
        <color indexed="12"/>
      </right>
      <top style="thin">
        <color indexed="16"/>
      </top>
      <bottom/>
      <diagonal/>
    </border>
    <border>
      <left style="thin">
        <color indexed="12"/>
      </left>
      <right/>
      <top style="thin">
        <color indexed="16"/>
      </top>
      <bottom/>
      <diagonal/>
    </border>
    <border>
      <left/>
      <right style="medium">
        <color indexed="14"/>
      </right>
      <top style="thin">
        <color indexed="16"/>
      </top>
      <bottom/>
      <diagonal/>
    </border>
    <border>
      <left style="medium">
        <color indexed="14"/>
      </left>
      <right/>
      <top style="medium">
        <color indexed="14"/>
      </top>
      <bottom/>
      <diagonal/>
    </border>
    <border>
      <left/>
      <right style="thin">
        <color indexed="16"/>
      </right>
      <top style="medium">
        <color indexed="14"/>
      </top>
      <bottom/>
      <diagonal/>
    </border>
    <border>
      <left style="thin">
        <color indexed="16"/>
      </left>
      <right/>
      <top style="medium">
        <color indexed="14"/>
      </top>
      <bottom/>
      <diagonal/>
    </border>
    <border>
      <left/>
      <right style="thick">
        <color indexed="12"/>
      </right>
      <top style="medium">
        <color indexed="14"/>
      </top>
      <bottom/>
      <diagonal/>
    </border>
    <border>
      <left style="thick">
        <color indexed="12"/>
      </left>
      <right style="thin">
        <color indexed="12"/>
      </right>
      <top/>
      <bottom style="medium">
        <color indexed="14"/>
      </bottom>
      <diagonal/>
    </border>
    <border>
      <left style="thin">
        <color indexed="12"/>
      </left>
      <right/>
      <top/>
      <bottom style="medium">
        <color indexed="14"/>
      </bottom>
      <diagonal/>
    </border>
    <border>
      <left/>
      <right style="medium">
        <color indexed="14"/>
      </right>
      <top/>
      <bottom style="medium">
        <color indexed="14"/>
      </bottom>
      <diagonal/>
    </border>
    <border>
      <left style="medium">
        <color indexed="14"/>
      </left>
      <right/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 style="thick">
        <color indexed="12"/>
      </right>
      <top/>
      <bottom style="thin">
        <color indexed="16"/>
      </bottom>
      <diagonal/>
    </border>
    <border>
      <left style="thick">
        <color indexed="12"/>
      </left>
      <right style="thin">
        <color indexed="12"/>
      </right>
      <top style="medium">
        <color indexed="14"/>
      </top>
      <bottom/>
      <diagonal/>
    </border>
    <border>
      <left style="thin">
        <color indexed="12"/>
      </left>
      <right/>
      <top style="medium">
        <color indexed="14"/>
      </top>
      <bottom/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/>
      <right style="thick">
        <color indexed="12"/>
      </right>
      <top style="thin">
        <color indexed="16"/>
      </top>
      <bottom/>
      <diagonal/>
    </border>
    <border>
      <left style="thick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6"/>
      </bottom>
      <diagonal/>
    </border>
    <border>
      <left style="thin">
        <color indexed="16"/>
      </left>
      <right/>
      <top/>
      <bottom style="medium">
        <color indexed="14"/>
      </bottom>
      <diagonal/>
    </border>
    <border>
      <left/>
      <right style="thin">
        <color indexed="16"/>
      </right>
      <top/>
      <bottom style="medium">
        <color indexed="14"/>
      </bottom>
      <diagonal/>
    </border>
    <border>
      <left/>
      <right style="thick">
        <color indexed="12"/>
      </right>
      <top/>
      <bottom style="medium">
        <color indexed="14"/>
      </bottom>
      <diagonal/>
    </border>
    <border>
      <left style="thin">
        <color indexed="16"/>
      </left>
      <right/>
      <top/>
      <bottom style="medium">
        <color indexed="21"/>
      </bottom>
      <diagonal/>
    </border>
    <border>
      <left/>
      <right style="thin">
        <color indexed="16"/>
      </right>
      <top/>
      <bottom style="medium">
        <color indexed="21"/>
      </bottom>
      <diagonal/>
    </border>
    <border>
      <left/>
      <right style="thick">
        <color indexed="12"/>
      </right>
      <top/>
      <bottom style="medium">
        <color indexed="21"/>
      </bottom>
      <diagonal/>
    </border>
    <border>
      <left style="medium">
        <color indexed="14"/>
      </left>
      <right/>
      <top style="medium">
        <color indexed="21"/>
      </top>
      <bottom/>
      <diagonal/>
    </border>
    <border>
      <left/>
      <right style="thin">
        <color indexed="16"/>
      </right>
      <top style="medium">
        <color indexed="21"/>
      </top>
      <bottom/>
      <diagonal/>
    </border>
    <border>
      <left style="thin">
        <color indexed="16"/>
      </left>
      <right/>
      <top style="medium">
        <color indexed="21"/>
      </top>
      <bottom/>
      <diagonal/>
    </border>
    <border>
      <left/>
      <right style="thick">
        <color indexed="12"/>
      </right>
      <top style="medium">
        <color indexed="21"/>
      </top>
      <bottom/>
      <diagonal/>
    </border>
    <border>
      <left style="thick">
        <color indexed="12"/>
      </left>
      <right style="thin">
        <color indexed="16"/>
      </right>
      <top/>
      <bottom/>
      <diagonal/>
    </border>
    <border>
      <left/>
      <right/>
      <top style="medium">
        <color indexed="14"/>
      </top>
      <bottom/>
      <diagonal/>
    </border>
    <border>
      <left style="medium">
        <color indexed="1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4" fillId="0" borderId="0"/>
  </cellStyleXfs>
  <cellXfs count="355">
    <xf numFmtId="0" fontId="0" fillId="0" borderId="0" xfId="0"/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 horizontal="right"/>
    </xf>
    <xf numFmtId="164" fontId="3" fillId="2" borderId="0" xfId="0" applyNumberFormat="1" applyFont="1" applyFill="1"/>
    <xf numFmtId="164" fontId="4" fillId="2" borderId="0" xfId="0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1" fontId="5" fillId="2" borderId="0" xfId="0" applyNumberFormat="1" applyFont="1" applyFill="1" applyAlignment="1">
      <alignment horizontal="center"/>
    </xf>
    <xf numFmtId="164" fontId="0" fillId="2" borderId="0" xfId="0" applyNumberFormat="1" applyFill="1"/>
    <xf numFmtId="0" fontId="6" fillId="2" borderId="0" xfId="0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4" fontId="0" fillId="2" borderId="0" xfId="0" applyNumberForma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0" xfId="0" applyNumberFormat="1"/>
    <xf numFmtId="1" fontId="6" fillId="2" borderId="0" xfId="0" applyNumberFormat="1" applyFont="1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 textRotation="180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" fontId="5" fillId="2" borderId="8" xfId="0" applyNumberFormat="1" applyFont="1" applyFill="1" applyBorder="1" applyAlignment="1">
      <alignment horizontal="center" textRotation="180" wrapText="1"/>
    </xf>
    <xf numFmtId="0" fontId="0" fillId="2" borderId="9" xfId="0" applyFill="1" applyBorder="1" applyAlignment="1">
      <alignment horizontal="center" wrapText="1"/>
    </xf>
    <xf numFmtId="1" fontId="0" fillId="0" borderId="4" xfId="0" applyNumberFormat="1" applyBorder="1"/>
    <xf numFmtId="0" fontId="0" fillId="0" borderId="0" xfId="0" applyAlignment="1">
      <alignment horizontal="center"/>
    </xf>
    <xf numFmtId="165" fontId="0" fillId="0" borderId="0" xfId="0" applyNumberFormat="1"/>
    <xf numFmtId="1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/>
    <xf numFmtId="164" fontId="9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65" fontId="10" fillId="0" borderId="10" xfId="0" quotePrefix="1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right"/>
    </xf>
    <xf numFmtId="1" fontId="10" fillId="0" borderId="10" xfId="0" applyNumberFormat="1" applyFont="1" applyBorder="1"/>
    <xf numFmtId="0" fontId="8" fillId="0" borderId="10" xfId="0" applyFont="1" applyBorder="1"/>
    <xf numFmtId="1" fontId="8" fillId="0" borderId="4" xfId="0" applyNumberFormat="1" applyFont="1" applyBorder="1"/>
    <xf numFmtId="1" fontId="10" fillId="0" borderId="11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right"/>
    </xf>
    <xf numFmtId="1" fontId="10" fillId="0" borderId="11" xfId="0" applyNumberFormat="1" applyFont="1" applyBorder="1"/>
    <xf numFmtId="164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" fontId="8" fillId="0" borderId="10" xfId="0" applyNumberFormat="1" applyFont="1" applyBorder="1"/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/>
    <xf numFmtId="0" fontId="0" fillId="0" borderId="13" xfId="0" applyBorder="1"/>
    <xf numFmtId="0" fontId="0" fillId="0" borderId="14" xfId="0" applyBorder="1"/>
    <xf numFmtId="49" fontId="10" fillId="0" borderId="10" xfId="0" quotePrefix="1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right"/>
    </xf>
    <xf numFmtId="49" fontId="15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7" fillId="0" borderId="5" xfId="0" applyFont="1" applyBorder="1"/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15" fontId="18" fillId="0" borderId="0" xfId="0" applyNumberFormat="1" applyFont="1" applyProtection="1">
      <protection locked="0"/>
    </xf>
    <xf numFmtId="49" fontId="1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49" fontId="19" fillId="0" borderId="0" xfId="0" applyNumberFormat="1" applyFont="1" applyProtection="1">
      <protection locked="0"/>
    </xf>
    <xf numFmtId="0" fontId="19" fillId="0" borderId="0" xfId="0" applyFont="1"/>
    <xf numFmtId="49" fontId="20" fillId="0" borderId="15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0" fillId="0" borderId="0" xfId="0" applyFont="1" applyAlignment="1" applyProtection="1">
      <alignment horizontal="center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2" fontId="22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0" fontId="23" fillId="0" borderId="5" xfId="0" applyFont="1" applyBorder="1" applyAlignment="1">
      <alignment horizontal="center"/>
    </xf>
    <xf numFmtId="0" fontId="24" fillId="0" borderId="16" xfId="0" applyFont="1" applyBorder="1"/>
    <xf numFmtId="0" fontId="24" fillId="0" borderId="17" xfId="0" applyFont="1" applyBorder="1"/>
    <xf numFmtId="0" fontId="26" fillId="0" borderId="17" xfId="0" applyFont="1" applyBorder="1"/>
    <xf numFmtId="49" fontId="26" fillId="0" borderId="0" xfId="0" applyNumberFormat="1" applyFont="1"/>
    <xf numFmtId="0" fontId="26" fillId="0" borderId="0" xfId="0" applyFont="1"/>
    <xf numFmtId="0" fontId="2" fillId="0" borderId="15" xfId="0" applyFont="1" applyBorder="1" applyAlignment="1">
      <alignment horizontal="center"/>
    </xf>
    <xf numFmtId="49" fontId="0" fillId="0" borderId="0" xfId="0" applyNumberFormat="1"/>
    <xf numFmtId="49" fontId="13" fillId="0" borderId="18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right"/>
    </xf>
    <xf numFmtId="0" fontId="13" fillId="0" borderId="21" xfId="0" applyFont="1" applyBorder="1" applyAlignment="1" applyProtection="1">
      <alignment horizontal="right"/>
      <protection locked="0"/>
    </xf>
    <xf numFmtId="0" fontId="13" fillId="0" borderId="22" xfId="0" applyFont="1" applyBorder="1" applyAlignment="1" applyProtection="1">
      <alignment horizontal="right"/>
      <protection locked="0"/>
    </xf>
    <xf numFmtId="0" fontId="23" fillId="0" borderId="0" xfId="0" applyFont="1"/>
    <xf numFmtId="0" fontId="27" fillId="0" borderId="23" xfId="0" applyFont="1" applyBorder="1" applyAlignment="1">
      <alignment horizontal="center"/>
    </xf>
    <xf numFmtId="0" fontId="13" fillId="0" borderId="18" xfId="0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49" fontId="25" fillId="0" borderId="19" xfId="0" applyNumberFormat="1" applyFont="1" applyBorder="1" applyProtection="1">
      <protection locked="0"/>
    </xf>
    <xf numFmtId="49" fontId="24" fillId="0" borderId="0" xfId="0" applyNumberFormat="1" applyFont="1" applyProtection="1">
      <protection locked="0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49" fontId="24" fillId="0" borderId="19" xfId="0" applyNumberFormat="1" applyFont="1" applyBorder="1" applyProtection="1">
      <protection locked="0"/>
    </xf>
    <xf numFmtId="0" fontId="22" fillId="0" borderId="24" xfId="0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right"/>
      <protection locked="0"/>
    </xf>
    <xf numFmtId="0" fontId="20" fillId="0" borderId="18" xfId="0" applyFont="1" applyBorder="1" applyProtection="1">
      <protection locked="0"/>
    </xf>
    <xf numFmtId="0" fontId="20" fillId="0" borderId="19" xfId="0" applyFont="1" applyBorder="1" applyProtection="1">
      <protection locked="0"/>
    </xf>
    <xf numFmtId="0" fontId="20" fillId="0" borderId="10" xfId="0" applyFont="1" applyBorder="1" applyAlignment="1" applyProtection="1">
      <alignment horizontal="center"/>
      <protection locked="0"/>
    </xf>
    <xf numFmtId="49" fontId="17" fillId="0" borderId="10" xfId="0" applyNumberFormat="1" applyFont="1" applyBorder="1" applyAlignment="1" applyProtection="1">
      <alignment horizontal="center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right"/>
      <protection locked="0"/>
    </xf>
    <xf numFmtId="0" fontId="20" fillId="0" borderId="19" xfId="0" applyFont="1" applyBorder="1" applyAlignment="1" applyProtection="1">
      <alignment horizontal="right"/>
      <protection locked="0"/>
    </xf>
    <xf numFmtId="0" fontId="13" fillId="0" borderId="25" xfId="0" applyFont="1" applyBorder="1" applyAlignment="1" applyProtection="1">
      <alignment horizontal="right"/>
      <protection locked="0"/>
    </xf>
    <xf numFmtId="0" fontId="13" fillId="0" borderId="26" xfId="0" applyFont="1" applyBorder="1" applyAlignment="1" applyProtection="1">
      <alignment horizontal="right"/>
      <protection locked="0"/>
    </xf>
    <xf numFmtId="0" fontId="13" fillId="0" borderId="27" xfId="0" applyFont="1" applyBorder="1"/>
    <xf numFmtId="0" fontId="13" fillId="0" borderId="28" xfId="0" applyFont="1" applyBorder="1"/>
    <xf numFmtId="0" fontId="13" fillId="3" borderId="29" xfId="0" applyFont="1" applyFill="1" applyBorder="1" applyAlignment="1">
      <alignment horizontal="center"/>
    </xf>
    <xf numFmtId="49" fontId="13" fillId="3" borderId="29" xfId="0" applyNumberFormat="1" applyFont="1" applyFill="1" applyBorder="1" applyAlignment="1">
      <alignment horizontal="center"/>
    </xf>
    <xf numFmtId="49" fontId="13" fillId="3" borderId="30" xfId="0" applyNumberFormat="1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28" fillId="0" borderId="5" xfId="0" applyFont="1" applyBorder="1"/>
    <xf numFmtId="0" fontId="27" fillId="0" borderId="27" xfId="0" applyFont="1" applyBorder="1"/>
    <xf numFmtId="0" fontId="27" fillId="0" borderId="28" xfId="0" applyFont="1" applyBorder="1"/>
    <xf numFmtId="0" fontId="6" fillId="0" borderId="29" xfId="0" applyFont="1" applyBorder="1"/>
    <xf numFmtId="49" fontId="6" fillId="0" borderId="29" xfId="0" applyNumberFormat="1" applyFont="1" applyBorder="1"/>
    <xf numFmtId="49" fontId="6" fillId="0" borderId="30" xfId="0" applyNumberFormat="1" applyFont="1" applyBorder="1"/>
    <xf numFmtId="0" fontId="6" fillId="0" borderId="31" xfId="0" applyFont="1" applyBorder="1"/>
    <xf numFmtId="0" fontId="29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0" fontId="22" fillId="0" borderId="4" xfId="0" applyFont="1" applyBorder="1"/>
    <xf numFmtId="0" fontId="22" fillId="0" borderId="0" xfId="0" applyFont="1"/>
    <xf numFmtId="0" fontId="32" fillId="0" borderId="4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0" fillId="0" borderId="10" xfId="0" applyBorder="1" applyProtection="1">
      <protection locked="0"/>
    </xf>
    <xf numFmtId="49" fontId="0" fillId="0" borderId="10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0" xfId="0" applyBorder="1"/>
    <xf numFmtId="49" fontId="0" fillId="0" borderId="10" xfId="0" applyNumberFormat="1" applyBorder="1"/>
    <xf numFmtId="0" fontId="0" fillId="0" borderId="4" xfId="0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25" fillId="0" borderId="4" xfId="0" applyFont="1" applyBorder="1"/>
    <xf numFmtId="0" fontId="25" fillId="0" borderId="0" xfId="0" applyFont="1"/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33" fillId="0" borderId="4" xfId="1" applyFont="1" applyBorder="1"/>
    <xf numFmtId="0" fontId="33" fillId="0" borderId="0" xfId="1" applyFont="1"/>
    <xf numFmtId="18" fontId="14" fillId="0" borderId="0" xfId="0" applyNumberFormat="1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25" fillId="0" borderId="8" xfId="0" applyFont="1" applyBorder="1"/>
    <xf numFmtId="0" fontId="2" fillId="0" borderId="10" xfId="0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4" fillId="0" borderId="4" xfId="0" applyFont="1" applyBorder="1"/>
    <xf numFmtId="0" fontId="24" fillId="0" borderId="0" xfId="0" applyFont="1"/>
    <xf numFmtId="0" fontId="0" fillId="0" borderId="12" xfId="0" applyBorder="1"/>
    <xf numFmtId="49" fontId="0" fillId="0" borderId="13" xfId="0" applyNumberFormat="1" applyBorder="1"/>
    <xf numFmtId="0" fontId="0" fillId="0" borderId="14" xfId="0" applyBorder="1" applyProtection="1">
      <protection locked="0"/>
    </xf>
    <xf numFmtId="49" fontId="25" fillId="0" borderId="0" xfId="0" applyNumberFormat="1" applyFont="1" applyProtection="1">
      <protection locked="0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8" fontId="20" fillId="3" borderId="10" xfId="0" applyNumberFormat="1" applyFont="1" applyFill="1" applyBorder="1" applyAlignment="1">
      <alignment horizontal="center" wrapText="1"/>
    </xf>
    <xf numFmtId="49" fontId="20" fillId="3" borderId="10" xfId="0" applyNumberFormat="1" applyFont="1" applyFill="1" applyBorder="1" applyAlignment="1">
      <alignment horizontal="center" wrapText="1"/>
    </xf>
    <xf numFmtId="49" fontId="20" fillId="0" borderId="20" xfId="0" applyNumberFormat="1" applyFont="1" applyBorder="1" applyAlignment="1">
      <alignment horizontal="center"/>
    </xf>
    <xf numFmtId="169" fontId="20" fillId="3" borderId="10" xfId="0" applyNumberFormat="1" applyFont="1" applyFill="1" applyBorder="1" applyAlignment="1">
      <alignment horizontal="center" wrapText="1"/>
    </xf>
    <xf numFmtId="49" fontId="20" fillId="0" borderId="23" xfId="0" applyNumberFormat="1" applyFont="1" applyBorder="1" applyAlignment="1">
      <alignment horizontal="center"/>
    </xf>
    <xf numFmtId="0" fontId="34" fillId="0" borderId="18" xfId="0" applyFont="1" applyBorder="1" applyProtection="1">
      <protection locked="0"/>
    </xf>
    <xf numFmtId="168" fontId="20" fillId="4" borderId="10" xfId="0" applyNumberFormat="1" applyFont="1" applyFill="1" applyBorder="1" applyAlignment="1">
      <alignment horizontal="center" wrapText="1"/>
    </xf>
    <xf numFmtId="168" fontId="20" fillId="0" borderId="20" xfId="0" applyNumberFormat="1" applyFont="1" applyBorder="1" applyAlignment="1">
      <alignment horizontal="center" wrapText="1"/>
    </xf>
    <xf numFmtId="0" fontId="2" fillId="0" borderId="18" xfId="0" applyFont="1" applyBorder="1" applyProtection="1">
      <protection locked="0"/>
    </xf>
    <xf numFmtId="0" fontId="16" fillId="4" borderId="0" xfId="0" applyFont="1" applyFill="1" applyAlignment="1">
      <alignment horizontal="center"/>
    </xf>
    <xf numFmtId="49" fontId="25" fillId="0" borderId="19" xfId="0" quotePrefix="1" applyNumberFormat="1" applyFont="1" applyBorder="1" applyProtection="1">
      <protection locked="0"/>
    </xf>
    <xf numFmtId="0" fontId="0" fillId="0" borderId="4" xfId="0" applyBorder="1" applyProtection="1">
      <protection locked="0"/>
    </xf>
    <xf numFmtId="168" fontId="20" fillId="0" borderId="0" xfId="0" applyNumberFormat="1" applyFont="1" applyAlignment="1">
      <alignment horizontal="center" wrapText="1"/>
    </xf>
    <xf numFmtId="0" fontId="6" fillId="2" borderId="0" xfId="0" applyFont="1" applyFill="1" applyAlignment="1">
      <alignment horizontal="left"/>
    </xf>
    <xf numFmtId="0" fontId="35" fillId="0" borderId="3" xfId="0" applyFont="1" applyBorder="1" applyAlignment="1">
      <alignment horizontal="center"/>
    </xf>
    <xf numFmtId="49" fontId="36" fillId="0" borderId="32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49" fontId="36" fillId="0" borderId="32" xfId="0" applyNumberFormat="1" applyFont="1" applyBorder="1" applyAlignment="1">
      <alignment horizontal="left" vertical="center"/>
    </xf>
    <xf numFmtId="0" fontId="37" fillId="0" borderId="32" xfId="0" applyFont="1" applyBorder="1"/>
    <xf numFmtId="49" fontId="38" fillId="0" borderId="32" xfId="0" applyNumberFormat="1" applyFont="1" applyBorder="1" applyAlignment="1">
      <alignment horizontal="left" vertical="center"/>
    </xf>
    <xf numFmtId="0" fontId="39" fillId="0" borderId="32" xfId="0" applyFont="1" applyBorder="1" applyAlignment="1">
      <alignment horizontal="right"/>
    </xf>
    <xf numFmtId="0" fontId="37" fillId="0" borderId="33" xfId="0" applyFont="1" applyBorder="1"/>
    <xf numFmtId="49" fontId="40" fillId="0" borderId="34" xfId="0" applyNumberFormat="1" applyFont="1" applyBorder="1"/>
    <xf numFmtId="0" fontId="37" fillId="0" borderId="34" xfId="0" applyFont="1" applyBorder="1"/>
    <xf numFmtId="170" fontId="41" fillId="0" borderId="34" xfId="0" applyNumberFormat="1" applyFont="1" applyBorder="1" applyAlignment="1">
      <alignment horizontal="left"/>
    </xf>
    <xf numFmtId="170" fontId="37" fillId="0" borderId="34" xfId="0" applyNumberFormat="1" applyFont="1" applyBorder="1"/>
    <xf numFmtId="0" fontId="39" fillId="0" borderId="34" xfId="0" applyFont="1" applyBorder="1" applyAlignment="1">
      <alignment horizontal="right"/>
    </xf>
    <xf numFmtId="0" fontId="37" fillId="0" borderId="34" xfId="0" applyFont="1" applyBorder="1" applyAlignment="1">
      <alignment horizontal="left"/>
    </xf>
    <xf numFmtId="0" fontId="37" fillId="0" borderId="35" xfId="0" applyFont="1" applyBorder="1"/>
    <xf numFmtId="49" fontId="42" fillId="0" borderId="36" xfId="0" applyNumberFormat="1" applyFont="1" applyBorder="1" applyAlignment="1">
      <alignment horizontal="center"/>
    </xf>
    <xf numFmtId="0" fontId="37" fillId="0" borderId="42" xfId="0" applyFont="1" applyBorder="1"/>
    <xf numFmtId="172" fontId="43" fillId="0" borderId="44" xfId="0" applyNumberFormat="1" applyFont="1" applyBorder="1" applyAlignment="1">
      <alignment horizontal="center" vertical="top"/>
    </xf>
    <xf numFmtId="0" fontId="44" fillId="0" borderId="45" xfId="0" applyFont="1" applyBorder="1" applyAlignment="1">
      <alignment horizontal="left" vertical="top"/>
    </xf>
    <xf numFmtId="172" fontId="43" fillId="0" borderId="46" xfId="0" applyNumberFormat="1" applyFont="1" applyBorder="1" applyAlignment="1">
      <alignment horizontal="center" vertical="top"/>
    </xf>
    <xf numFmtId="49" fontId="44" fillId="0" borderId="47" xfId="0" applyNumberFormat="1" applyFont="1" applyBorder="1" applyAlignment="1">
      <alignment horizontal="left" vertical="top" wrapText="1"/>
    </xf>
    <xf numFmtId="172" fontId="43" fillId="0" borderId="48" xfId="0" applyNumberFormat="1" applyFont="1" applyBorder="1" applyAlignment="1">
      <alignment horizontal="center" vertical="top"/>
    </xf>
    <xf numFmtId="0" fontId="44" fillId="0" borderId="47" xfId="0" applyFont="1" applyBorder="1" applyAlignment="1">
      <alignment horizontal="left" vertical="top"/>
    </xf>
    <xf numFmtId="0" fontId="44" fillId="0" borderId="49" xfId="0" applyFont="1" applyBorder="1" applyAlignment="1">
      <alignment horizontal="left" vertical="top"/>
    </xf>
    <xf numFmtId="49" fontId="37" fillId="0" borderId="42" xfId="0" applyNumberFormat="1" applyFont="1" applyBorder="1"/>
    <xf numFmtId="172" fontId="43" fillId="0" borderId="58" xfId="0" applyNumberFormat="1" applyFont="1" applyBorder="1" applyAlignment="1">
      <alignment horizontal="center" vertical="top"/>
    </xf>
    <xf numFmtId="172" fontId="43" fillId="0" borderId="59" xfId="0" applyNumberFormat="1" applyFont="1" applyBorder="1" applyAlignment="1">
      <alignment horizontal="center" vertical="top"/>
    </xf>
    <xf numFmtId="0" fontId="44" fillId="0" borderId="60" xfId="0" applyFont="1" applyBorder="1" applyAlignment="1">
      <alignment horizontal="left" vertical="top"/>
    </xf>
    <xf numFmtId="0" fontId="44" fillId="0" borderId="61" xfId="0" applyFont="1" applyBorder="1" applyAlignment="1">
      <alignment horizontal="left" vertical="top"/>
    </xf>
    <xf numFmtId="0" fontId="44" fillId="0" borderId="60" xfId="0" applyFont="1" applyBorder="1" applyAlignment="1">
      <alignment horizontal="left" vertical="top" wrapText="1"/>
    </xf>
    <xf numFmtId="49" fontId="45" fillId="0" borderId="55" xfId="0" applyNumberFormat="1" applyFont="1" applyBorder="1" applyAlignment="1">
      <alignment vertical="top" wrapText="1"/>
    </xf>
    <xf numFmtId="0" fontId="44" fillId="0" borderId="47" xfId="0" applyFont="1" applyBorder="1" applyAlignment="1">
      <alignment horizontal="left" vertical="top" wrapText="1"/>
    </xf>
    <xf numFmtId="0" fontId="44" fillId="0" borderId="61" xfId="0" applyFont="1" applyBorder="1" applyAlignment="1">
      <alignment horizontal="left" vertical="top" wrapText="1"/>
    </xf>
    <xf numFmtId="49" fontId="44" fillId="0" borderId="60" xfId="0" applyNumberFormat="1" applyFont="1" applyBorder="1" applyAlignment="1">
      <alignment horizontal="left" vertical="top"/>
    </xf>
    <xf numFmtId="49" fontId="44" fillId="0" borderId="60" xfId="0" applyNumberFormat="1" applyFont="1" applyBorder="1" applyAlignment="1">
      <alignment horizontal="left" vertical="top" wrapText="1"/>
    </xf>
    <xf numFmtId="49" fontId="44" fillId="0" borderId="45" xfId="0" applyNumberFormat="1" applyFont="1" applyBorder="1" applyAlignment="1">
      <alignment horizontal="left" vertical="top" wrapText="1"/>
    </xf>
    <xf numFmtId="172" fontId="43" fillId="0" borderId="70" xfId="0" applyNumberFormat="1" applyFont="1" applyBorder="1" applyAlignment="1">
      <alignment horizontal="center" vertical="top"/>
    </xf>
    <xf numFmtId="0" fontId="44" fillId="0" borderId="71" xfId="0" applyFont="1" applyBorder="1" applyAlignment="1">
      <alignment horizontal="left" vertical="top"/>
    </xf>
    <xf numFmtId="172" fontId="43" fillId="0" borderId="72" xfId="0" applyNumberFormat="1" applyFont="1" applyBorder="1" applyAlignment="1">
      <alignment horizontal="center" vertical="top"/>
    </xf>
    <xf numFmtId="0" fontId="44" fillId="0" borderId="73" xfId="0" applyFont="1" applyBorder="1" applyAlignment="1">
      <alignment horizontal="left" vertical="top"/>
    </xf>
    <xf numFmtId="0" fontId="37" fillId="0" borderId="0" xfId="0" applyFont="1"/>
    <xf numFmtId="49" fontId="44" fillId="0" borderId="61" xfId="0" applyNumberFormat="1" applyFont="1" applyBorder="1" applyAlignment="1">
      <alignment horizontal="left" vertical="top"/>
    </xf>
    <xf numFmtId="0" fontId="37" fillId="0" borderId="46" xfId="0" applyFont="1" applyBorder="1"/>
    <xf numFmtId="0" fontId="37" fillId="0" borderId="75" xfId="0" applyFont="1" applyBorder="1"/>
    <xf numFmtId="0" fontId="37" fillId="0" borderId="76" xfId="0" applyFont="1" applyBorder="1"/>
    <xf numFmtId="49" fontId="37" fillId="0" borderId="35" xfId="0" applyNumberFormat="1" applyFont="1" applyBorder="1"/>
    <xf numFmtId="164" fontId="8" fillId="5" borderId="10" xfId="0" applyNumberFormat="1" applyFont="1" applyFill="1" applyBorder="1"/>
    <xf numFmtId="1" fontId="8" fillId="5" borderId="10" xfId="0" applyNumberFormat="1" applyFont="1" applyFill="1" applyBorder="1" applyAlignment="1">
      <alignment horizontal="center"/>
    </xf>
    <xf numFmtId="164" fontId="9" fillId="5" borderId="11" xfId="0" applyNumberFormat="1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165" fontId="10" fillId="5" borderId="10" xfId="0" applyNumberFormat="1" applyFont="1" applyFill="1" applyBorder="1" applyAlignment="1">
      <alignment horizontal="center"/>
    </xf>
    <xf numFmtId="49" fontId="10" fillId="5" borderId="10" xfId="0" applyNumberFormat="1" applyFont="1" applyFill="1" applyBorder="1" applyAlignment="1">
      <alignment horizontal="center"/>
    </xf>
    <xf numFmtId="49" fontId="10" fillId="5" borderId="11" xfId="0" applyNumberFormat="1" applyFont="1" applyFill="1" applyBorder="1" applyAlignment="1">
      <alignment horizontal="center"/>
    </xf>
    <xf numFmtId="1" fontId="10" fillId="5" borderId="11" xfId="0" applyNumberFormat="1" applyFont="1" applyFill="1" applyBorder="1"/>
    <xf numFmtId="1" fontId="8" fillId="5" borderId="10" xfId="0" applyNumberFormat="1" applyFont="1" applyFill="1" applyBorder="1"/>
    <xf numFmtId="164" fontId="9" fillId="5" borderId="10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10" xfId="0" applyFont="1" applyFill="1" applyBorder="1" applyAlignment="1">
      <alignment horizontal="center"/>
    </xf>
    <xf numFmtId="1" fontId="10" fillId="5" borderId="10" xfId="0" applyNumberFormat="1" applyFont="1" applyFill="1" applyBorder="1"/>
    <xf numFmtId="1" fontId="10" fillId="5" borderId="11" xfId="0" applyNumberFormat="1" applyFont="1" applyFill="1" applyBorder="1" applyAlignment="1">
      <alignment horizontal="center"/>
    </xf>
    <xf numFmtId="165" fontId="10" fillId="5" borderId="10" xfId="0" quotePrefix="1" applyNumberFormat="1" applyFont="1" applyFill="1" applyBorder="1" applyAlignment="1">
      <alignment horizontal="center"/>
    </xf>
    <xf numFmtId="165" fontId="8" fillId="5" borderId="11" xfId="0" applyNumberFormat="1" applyFont="1" applyFill="1" applyBorder="1" applyAlignment="1">
      <alignment horizontal="center"/>
    </xf>
    <xf numFmtId="1" fontId="8" fillId="5" borderId="11" xfId="0" applyNumberFormat="1" applyFont="1" applyFill="1" applyBorder="1" applyAlignment="1">
      <alignment horizontal="right"/>
    </xf>
    <xf numFmtId="0" fontId="8" fillId="5" borderId="10" xfId="0" applyFont="1" applyFill="1" applyBorder="1"/>
    <xf numFmtId="49" fontId="10" fillId="5" borderId="10" xfId="0" quotePrefix="1" applyNumberFormat="1" applyFont="1" applyFill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9" fillId="0" borderId="10" xfId="0" applyFont="1" applyBorder="1"/>
    <xf numFmtId="0" fontId="50" fillId="0" borderId="0" xfId="0" applyFont="1"/>
    <xf numFmtId="0" fontId="51" fillId="0" borderId="0" xfId="0" applyFont="1"/>
    <xf numFmtId="0" fontId="4" fillId="0" borderId="0" xfId="0" applyFont="1"/>
    <xf numFmtId="0" fontId="0" fillId="0" borderId="77" xfId="0" applyBorder="1"/>
    <xf numFmtId="0" fontId="0" fillId="0" borderId="78" xfId="0" applyBorder="1"/>
    <xf numFmtId="0" fontId="14" fillId="0" borderId="78" xfId="0" applyFont="1" applyBorder="1"/>
    <xf numFmtId="0" fontId="50" fillId="0" borderId="78" xfId="0" applyFont="1" applyBorder="1"/>
    <xf numFmtId="0" fontId="51" fillId="0" borderId="78" xfId="0" applyFont="1" applyBorder="1"/>
    <xf numFmtId="0" fontId="24" fillId="0" borderId="78" xfId="0" applyFont="1" applyBorder="1"/>
    <xf numFmtId="0" fontId="4" fillId="0" borderId="78" xfId="0" applyFont="1" applyBorder="1"/>
    <xf numFmtId="0" fontId="0" fillId="0" borderId="79" xfId="0" applyBorder="1"/>
    <xf numFmtId="0" fontId="0" fillId="0" borderId="80" xfId="0" applyBorder="1"/>
    <xf numFmtId="49" fontId="0" fillId="0" borderId="0" xfId="0" applyNumberFormat="1" applyAlignment="1">
      <alignment horizontal="right"/>
    </xf>
    <xf numFmtId="49" fontId="4" fillId="0" borderId="0" xfId="0" applyNumberFormat="1" applyFont="1"/>
    <xf numFmtId="0" fontId="0" fillId="0" borderId="26" xfId="0" applyBorder="1"/>
    <xf numFmtId="49" fontId="0" fillId="0" borderId="80" xfId="0" applyNumberFormat="1" applyBorder="1" applyAlignment="1">
      <alignment horizontal="right"/>
    </xf>
    <xf numFmtId="0" fontId="52" fillId="0" borderId="0" xfId="0" applyFont="1"/>
    <xf numFmtId="0" fontId="53" fillId="0" borderId="0" xfId="0" applyFont="1"/>
    <xf numFmtId="0" fontId="0" fillId="0" borderId="81" xfId="0" applyBorder="1"/>
    <xf numFmtId="0" fontId="0" fillId="0" borderId="17" xfId="0" applyBorder="1"/>
    <xf numFmtId="0" fontId="55" fillId="0" borderId="0" xfId="2" applyFont="1"/>
    <xf numFmtId="0" fontId="50" fillId="0" borderId="17" xfId="0" applyFont="1" applyBorder="1"/>
    <xf numFmtId="0" fontId="51" fillId="0" borderId="17" xfId="0" applyFont="1" applyBorder="1"/>
    <xf numFmtId="0" fontId="4" fillId="0" borderId="17" xfId="0" applyFont="1" applyBorder="1"/>
    <xf numFmtId="0" fontId="0" fillId="0" borderId="22" xfId="0" applyBorder="1"/>
    <xf numFmtId="0" fontId="14" fillId="0" borderId="0" xfId="0" applyFont="1"/>
    <xf numFmtId="0" fontId="51" fillId="0" borderId="0" xfId="1" applyFont="1"/>
    <xf numFmtId="0" fontId="14" fillId="0" borderId="0" xfId="0" applyFont="1" applyAlignment="1">
      <alignment horizontal="center"/>
    </xf>
    <xf numFmtId="0" fontId="50" fillId="5" borderId="0" xfId="0" applyFont="1" applyFill="1"/>
    <xf numFmtId="0" fontId="0" fillId="5" borderId="0" xfId="0" applyFill="1"/>
    <xf numFmtId="164" fontId="56" fillId="5" borderId="10" xfId="0" applyNumberFormat="1" applyFont="1" applyFill="1" applyBorder="1"/>
    <xf numFmtId="164" fontId="57" fillId="5" borderId="10" xfId="0" applyNumberFormat="1" applyFont="1" applyFill="1" applyBorder="1" applyAlignment="1">
      <alignment horizontal="center"/>
    </xf>
    <xf numFmtId="0" fontId="56" fillId="5" borderId="10" xfId="0" applyFont="1" applyFill="1" applyBorder="1" applyAlignment="1">
      <alignment horizontal="center"/>
    </xf>
    <xf numFmtId="49" fontId="58" fillId="5" borderId="10" xfId="0" applyNumberFormat="1" applyFont="1" applyFill="1" applyBorder="1" applyAlignment="1">
      <alignment horizontal="center"/>
    </xf>
    <xf numFmtId="0" fontId="59" fillId="5" borderId="0" xfId="0" applyFont="1" applyFill="1" applyAlignment="1">
      <alignment horizontal="center"/>
    </xf>
    <xf numFmtId="49" fontId="58" fillId="5" borderId="11" xfId="0" applyNumberFormat="1" applyFont="1" applyFill="1" applyBorder="1" applyAlignment="1">
      <alignment horizontal="center"/>
    </xf>
    <xf numFmtId="1" fontId="56" fillId="0" borderId="10" xfId="0" applyNumberFormat="1" applyFont="1" applyBorder="1" applyAlignment="1">
      <alignment horizontal="right"/>
    </xf>
    <xf numFmtId="1" fontId="58" fillId="0" borderId="11" xfId="0" applyNumberFormat="1" applyFont="1" applyBorder="1"/>
    <xf numFmtId="1" fontId="56" fillId="0" borderId="10" xfId="0" applyNumberFormat="1" applyFont="1" applyBorder="1"/>
    <xf numFmtId="0" fontId="62" fillId="0" borderId="0" xfId="0" applyFont="1"/>
    <xf numFmtId="0" fontId="62" fillId="0" borderId="0" xfId="0" applyFont="1" applyProtection="1">
      <protection locked="0"/>
    </xf>
    <xf numFmtId="0" fontId="63" fillId="0" borderId="2" xfId="0" applyFont="1" applyBorder="1" applyAlignment="1">
      <alignment horizontal="center"/>
    </xf>
    <xf numFmtId="166" fontId="64" fillId="0" borderId="0" xfId="0" applyNumberFormat="1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27" fillId="0" borderId="17" xfId="0" applyFont="1" applyBorder="1"/>
    <xf numFmtId="168" fontId="13" fillId="3" borderId="10" xfId="0" applyNumberFormat="1" applyFont="1" applyFill="1" applyBorder="1" applyAlignment="1">
      <alignment horizontal="center" wrapText="1"/>
    </xf>
    <xf numFmtId="169" fontId="13" fillId="3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 applyProtection="1">
      <alignment horizontal="center"/>
      <protection locked="0"/>
    </xf>
    <xf numFmtId="0" fontId="64" fillId="0" borderId="0" xfId="0" applyFont="1"/>
    <xf numFmtId="168" fontId="13" fillId="4" borderId="10" xfId="0" applyNumberFormat="1" applyFont="1" applyFill="1" applyBorder="1" applyAlignment="1">
      <alignment horizontal="center" wrapText="1"/>
    </xf>
    <xf numFmtId="0" fontId="66" fillId="4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168" fontId="13" fillId="0" borderId="0" xfId="0" applyNumberFormat="1" applyFont="1" applyAlignment="1">
      <alignment horizontal="center" wrapText="1"/>
    </xf>
    <xf numFmtId="0" fontId="27" fillId="0" borderId="29" xfId="0" applyFont="1" applyBorder="1"/>
    <xf numFmtId="0" fontId="64" fillId="0" borderId="0" xfId="0" applyFont="1" applyProtection="1">
      <protection locked="0"/>
    </xf>
    <xf numFmtId="0" fontId="64" fillId="0" borderId="0" xfId="0" applyFont="1" applyAlignment="1" applyProtection="1">
      <alignment horizontal="right"/>
      <protection locked="0"/>
    </xf>
    <xf numFmtId="18" fontId="13" fillId="0" borderId="0" xfId="0" applyNumberFormat="1" applyFont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64" fillId="0" borderId="10" xfId="0" applyFont="1" applyBorder="1" applyAlignment="1" applyProtection="1">
      <alignment horizontal="center"/>
      <protection locked="0"/>
    </xf>
    <xf numFmtId="0" fontId="64" fillId="0" borderId="13" xfId="0" applyFont="1" applyBorder="1"/>
    <xf numFmtId="0" fontId="67" fillId="0" borderId="10" xfId="0" applyFont="1" applyBorder="1" applyProtection="1">
      <protection locked="0"/>
    </xf>
    <xf numFmtId="0" fontId="67" fillId="0" borderId="0" xfId="0" applyFont="1" applyProtection="1">
      <protection locked="0"/>
    </xf>
    <xf numFmtId="0" fontId="68" fillId="0" borderId="10" xfId="0" applyFont="1" applyBorder="1" applyAlignment="1" applyProtection="1">
      <alignment horizontal="center"/>
      <protection locked="0"/>
    </xf>
    <xf numFmtId="0" fontId="67" fillId="0" borderId="10" xfId="0" applyFont="1" applyBorder="1" applyAlignment="1" applyProtection="1">
      <alignment horizontal="center"/>
      <protection locked="0"/>
    </xf>
    <xf numFmtId="49" fontId="67" fillId="0" borderId="0" xfId="0" applyNumberFormat="1" applyFont="1" applyProtection="1"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69" fillId="0" borderId="10" xfId="0" applyFont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right"/>
      <protection locked="0"/>
    </xf>
    <xf numFmtId="49" fontId="70" fillId="0" borderId="15" xfId="0" applyNumberFormat="1" applyFont="1" applyBorder="1" applyAlignment="1">
      <alignment horizontal="center"/>
    </xf>
    <xf numFmtId="0" fontId="66" fillId="4" borderId="10" xfId="0" applyFont="1" applyFill="1" applyBorder="1" applyAlignment="1">
      <alignment horizontal="center"/>
    </xf>
    <xf numFmtId="167" fontId="12" fillId="0" borderId="0" xfId="0" applyNumberFormat="1" applyFont="1" applyAlignment="1" applyProtection="1">
      <alignment horizontal="center"/>
      <protection locked="0"/>
    </xf>
    <xf numFmtId="167" fontId="15" fillId="0" borderId="0" xfId="0" applyNumberFormat="1" applyFont="1" applyAlignment="1" applyProtection="1">
      <alignment horizontal="center"/>
      <protection locked="0"/>
    </xf>
    <xf numFmtId="49" fontId="45" fillId="0" borderId="55" xfId="0" applyNumberFormat="1" applyFont="1" applyBorder="1" applyAlignment="1">
      <alignment horizontal="left" vertical="top" wrapText="1"/>
    </xf>
    <xf numFmtId="49" fontId="45" fillId="0" borderId="56" xfId="0" applyNumberFormat="1" applyFont="1" applyBorder="1" applyAlignment="1">
      <alignment horizontal="left" vertical="top" wrapText="1"/>
    </xf>
    <xf numFmtId="49" fontId="45" fillId="0" borderId="51" xfId="0" applyNumberFormat="1" applyFont="1" applyBorder="1" applyAlignment="1">
      <alignment horizontal="left" vertical="top" wrapText="1"/>
    </xf>
    <xf numFmtId="49" fontId="45" fillId="0" borderId="52" xfId="0" applyNumberFormat="1" applyFont="1" applyBorder="1" applyAlignment="1">
      <alignment horizontal="left" vertical="top" wrapText="1"/>
    </xf>
    <xf numFmtId="49" fontId="45" fillId="0" borderId="53" xfId="0" applyNumberFormat="1" applyFont="1" applyBorder="1" applyAlignment="1">
      <alignment horizontal="left" vertical="top" wrapText="1"/>
    </xf>
    <xf numFmtId="49" fontId="45" fillId="0" borderId="54" xfId="0" applyNumberFormat="1" applyFont="1" applyBorder="1" applyAlignment="1">
      <alignment horizontal="left" vertical="top" wrapText="1"/>
    </xf>
    <xf numFmtId="49" fontId="43" fillId="0" borderId="57" xfId="0" applyNumberFormat="1" applyFont="1" applyBorder="1" applyAlignment="1">
      <alignment horizontal="center" vertical="center" wrapText="1"/>
    </xf>
    <xf numFmtId="49" fontId="37" fillId="0" borderId="62" xfId="0" applyNumberFormat="1" applyFont="1" applyBorder="1" applyAlignment="1">
      <alignment horizontal="center" vertical="center" wrapText="1"/>
    </xf>
    <xf numFmtId="49" fontId="37" fillId="0" borderId="74" xfId="0" applyNumberFormat="1" applyFont="1" applyBorder="1" applyAlignment="1">
      <alignment horizontal="center" vertical="center" wrapText="1"/>
    </xf>
    <xf numFmtId="49" fontId="37" fillId="0" borderId="50" xfId="0" applyNumberFormat="1" applyFont="1" applyBorder="1" applyAlignment="1">
      <alignment horizontal="center" vertical="center" wrapText="1"/>
    </xf>
    <xf numFmtId="49" fontId="45" fillId="0" borderId="63" xfId="0" applyNumberFormat="1" applyFont="1" applyBorder="1" applyAlignment="1">
      <alignment horizontal="left" vertical="top" wrapText="1"/>
    </xf>
    <xf numFmtId="49" fontId="45" fillId="0" borderId="64" xfId="0" applyNumberFormat="1" applyFont="1" applyBorder="1" applyAlignment="1">
      <alignment horizontal="left" vertical="top" wrapText="1"/>
    </xf>
    <xf numFmtId="49" fontId="45" fillId="0" borderId="65" xfId="0" applyNumberFormat="1" applyFont="1" applyBorder="1" applyAlignment="1">
      <alignment horizontal="left" vertical="top" wrapText="1"/>
    </xf>
    <xf numFmtId="49" fontId="45" fillId="0" borderId="67" xfId="0" applyNumberFormat="1" applyFont="1" applyBorder="1" applyAlignment="1">
      <alignment horizontal="left" vertical="top" wrapText="1"/>
    </xf>
    <xf numFmtId="49" fontId="45" fillId="0" borderId="68" xfId="0" applyNumberFormat="1" applyFont="1" applyBorder="1" applyAlignment="1">
      <alignment horizontal="left" vertical="top" wrapText="1"/>
    </xf>
    <xf numFmtId="49" fontId="45" fillId="0" borderId="69" xfId="0" applyNumberFormat="1" applyFont="1" applyBorder="1" applyAlignment="1">
      <alignment horizontal="left" vertical="top" wrapText="1"/>
    </xf>
    <xf numFmtId="49" fontId="45" fillId="0" borderId="66" xfId="0" applyNumberFormat="1" applyFont="1" applyBorder="1" applyAlignment="1">
      <alignment horizontal="left" vertical="top" wrapText="1"/>
    </xf>
    <xf numFmtId="0" fontId="37" fillId="0" borderId="34" xfId="0" applyFont="1" applyBorder="1" applyAlignment="1">
      <alignment horizontal="left"/>
    </xf>
    <xf numFmtId="49" fontId="41" fillId="0" borderId="37" xfId="0" applyNumberFormat="1" applyFont="1" applyBorder="1" applyAlignment="1">
      <alignment horizontal="center"/>
    </xf>
    <xf numFmtId="171" fontId="41" fillId="0" borderId="38" xfId="0" applyNumberFormat="1" applyFont="1" applyBorder="1" applyAlignment="1">
      <alignment horizontal="center"/>
    </xf>
    <xf numFmtId="49" fontId="41" fillId="0" borderId="39" xfId="0" applyNumberFormat="1" applyFont="1" applyBorder="1" applyAlignment="1">
      <alignment horizontal="center"/>
    </xf>
    <xf numFmtId="171" fontId="41" fillId="0" borderId="40" xfId="0" applyNumberFormat="1" applyFont="1" applyBorder="1" applyAlignment="1">
      <alignment horizontal="center"/>
    </xf>
    <xf numFmtId="171" fontId="41" fillId="0" borderId="41" xfId="0" applyNumberFormat="1" applyFont="1" applyBorder="1" applyAlignment="1">
      <alignment horizontal="center"/>
    </xf>
    <xf numFmtId="49" fontId="43" fillId="0" borderId="43" xfId="0" applyNumberFormat="1" applyFont="1" applyBorder="1" applyAlignment="1">
      <alignment horizontal="center" vertical="center" wrapText="1"/>
    </xf>
    <xf numFmtId="49" fontId="44" fillId="0" borderId="61" xfId="0" applyNumberFormat="1" applyFont="1" applyBorder="1" applyAlignment="1">
      <alignment horizontal="left" vertical="top" wrapText="1"/>
    </xf>
    <xf numFmtId="49" fontId="44" fillId="0" borderId="56" xfId="0" applyNumberFormat="1" applyFont="1" applyBorder="1" applyAlignment="1">
      <alignment horizontal="left" vertical="top" wrapText="1"/>
    </xf>
  </cellXfs>
  <cellStyles count="3">
    <cellStyle name="Explanatory Text" xfId="1" builtinId="53"/>
    <cellStyle name="Normal" xfId="0" builtinId="0"/>
    <cellStyle name="Normal_Sheet2" xfId="2" xr:uid="{B012FCA9-7677-441C-999A-492D94962A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50330</xdr:colOff>
      <xdr:row>0</xdr:row>
      <xdr:rowOff>98737</xdr:rowOff>
    </xdr:from>
    <xdr:to>
      <xdr:col>13</xdr:col>
      <xdr:colOff>1200150</xdr:colOff>
      <xdr:row>1</xdr:row>
      <xdr:rowOff>32288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029D85-DE9F-4B05-9980-943F8FD24D2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7788" y="98737"/>
          <a:ext cx="7219989" cy="100713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571500</xdr:colOff>
      <xdr:row>14</xdr:row>
      <xdr:rowOff>85725</xdr:rowOff>
    </xdr:from>
    <xdr:ext cx="1866900" cy="3407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1A3AC54-4FD6-E78A-1767-A91BD7206D40}"/>
            </a:ext>
          </a:extLst>
        </xdr:cNvPr>
        <xdr:cNvSpPr txBox="1"/>
      </xdr:nvSpPr>
      <xdr:spPr>
        <a:xfrm>
          <a:off x="7886700" y="2752725"/>
          <a:ext cx="1866900" cy="340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400050</xdr:colOff>
      <xdr:row>3</xdr:row>
      <xdr:rowOff>57150</xdr:rowOff>
    </xdr:from>
    <xdr:to>
      <xdr:col>7</xdr:col>
      <xdr:colOff>285750</xdr:colOff>
      <xdr:row>10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6FA2D99-8E65-F893-096A-37E8D668A73F}"/>
            </a:ext>
          </a:extLst>
        </xdr:cNvPr>
        <xdr:cNvSpPr txBox="1"/>
      </xdr:nvSpPr>
      <xdr:spPr>
        <a:xfrm>
          <a:off x="1009650" y="628650"/>
          <a:ext cx="3543300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2/8/2024  Print Dispatcher's report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Page Layout    Size Executive  7.25x10.5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File Print Selection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E4987C-3BAD-4A7B-A5D8-085CAB7BFEA8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3191555-FAB8-47CC-9826-4441E116CB39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C8D704A-B513-4FE7-9FED-DBC43962FD81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02723E7-82AF-444D-A1AD-29FCBE044B11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ACC0426-08DE-4A68-B953-89C21A658876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3ADC7AA-CAB5-4A8E-8B6D-A4CCB8068D92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D9DA65D-9572-42CC-BD3C-C0FBB9A2A434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BED5F28-4486-4E68-B8EB-9F1ADB311F3B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93A7C1-FD89-481D-A3BC-C6A431DD4580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64EB542-C359-490E-9163-6386F4B0DBF4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10883D-8CE8-4A57-A225-4C11A1612250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D0F5186-28DE-4346-B7DC-3E789AB126B5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417F20C-1C7E-44A7-8AD0-A2D8A417B4ED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86A9A82-CD97-4157-B117-B23F152BEBB0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C421045-5EB7-45BF-A1E7-657EC4ED2CB8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7928B8E-C1A2-4615-BBEA-EACC77A276C3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3F2A8B-A682-472A-AD66-4550E96EEB68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47D9530-1E6D-4E24-BD96-5F49B0D573EB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873411B-7D9C-4292-B3CC-10FD25207F0E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179191A-D9DC-4886-85A7-BD42A0114D3C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1B499F0-CBE1-4763-9110-CE1769F8C424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6E958B5-8768-4133-85DB-9D0484C68EEB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96277B5-6C86-44A5-A347-7BEF1F474178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59F6D70-1FD7-4425-8E10-CE1933730587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99DFC5-96FA-4B17-88F2-8278F69B1FEF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7C8050F-7A04-4E69-A3E6-C1315535090C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7F76F6D-10CC-4C8D-A331-7BACAF281EB1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6650F77-52AA-44EC-B80C-E7D802E2F707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2642B5C-A792-4009-ABEA-A0887BABF376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369180A-8B84-4CFF-B80E-B9287D8883FB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ED6F710-A2AE-4CC2-A21C-7B3B6715A66B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50E4155-374C-4C33-B218-5D0A1FD51BEA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13</xdr:col>
      <xdr:colOff>335280</xdr:colOff>
      <xdr:row>54</xdr:row>
      <xdr:rowOff>64008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1F3250-7D83-3AEF-592D-C88E03692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7650480" cy="997000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50330</xdr:colOff>
      <xdr:row>0</xdr:row>
      <xdr:rowOff>60637</xdr:rowOff>
    </xdr:from>
    <xdr:to>
      <xdr:col>13</xdr:col>
      <xdr:colOff>1219200</xdr:colOff>
      <xdr:row>1</xdr:row>
      <xdr:rowOff>1047750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EDE106-56E7-4681-B4A5-4BF55055407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0855" y="60637"/>
          <a:ext cx="7226770" cy="117761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50330</xdr:colOff>
      <xdr:row>0</xdr:row>
      <xdr:rowOff>98737</xdr:rowOff>
    </xdr:from>
    <xdr:to>
      <xdr:col>13</xdr:col>
      <xdr:colOff>1200150</xdr:colOff>
      <xdr:row>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F514A8-3242-462D-A71D-9C1C6A569EF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0855" y="98737"/>
          <a:ext cx="7207720" cy="10252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333257</xdr:colOff>
      <xdr:row>0</xdr:row>
      <xdr:rowOff>342857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F0155B-3524-8CFE-6960-873501D12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15425" y="0"/>
          <a:ext cx="942857" cy="342857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4</xdr:row>
      <xdr:rowOff>0</xdr:rowOff>
    </xdr:from>
    <xdr:to>
      <xdr:col>21</xdr:col>
      <xdr:colOff>257067</xdr:colOff>
      <xdr:row>4</xdr:row>
      <xdr:rowOff>304762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972F08E-E6D4-E3EE-1B27-03CEEE085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44225" y="1685925"/>
          <a:ext cx="866667" cy="304762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19</xdr:col>
      <xdr:colOff>247429</xdr:colOff>
      <xdr:row>4</xdr:row>
      <xdr:rowOff>266667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B5C997-9ABA-B63A-3127-A81C8C233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34625" y="1685925"/>
          <a:ext cx="1771429" cy="266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40805</xdr:colOff>
      <xdr:row>0</xdr:row>
      <xdr:rowOff>127312</xdr:rowOff>
    </xdr:from>
    <xdr:to>
      <xdr:col>13</xdr:col>
      <xdr:colOff>1218667</xdr:colOff>
      <xdr:row>0</xdr:row>
      <xdr:rowOff>981075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3B4EE1-F6CE-4E75-B758-981B28F84A7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1330" y="127312"/>
          <a:ext cx="7207720" cy="853763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21</xdr:col>
      <xdr:colOff>188407</xdr:colOff>
      <xdr:row>4</xdr:row>
      <xdr:rowOff>366346</xdr:rowOff>
    </xdr:from>
    <xdr:to>
      <xdr:col>30</xdr:col>
      <xdr:colOff>83737</xdr:colOff>
      <xdr:row>16</xdr:row>
      <xdr:rowOff>20934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6C5EBD-D71D-967C-E2ED-27F28A092F81}"/>
            </a:ext>
          </a:extLst>
        </xdr:cNvPr>
        <xdr:cNvSpPr txBox="1"/>
      </xdr:nvSpPr>
      <xdr:spPr>
        <a:xfrm>
          <a:off x="11670742" y="2051538"/>
          <a:ext cx="5359121" cy="20934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worksheet names are generated from the date in column C.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Q is =TEXT(C7,”mm”)&amp;”-“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R is =TEXT(C7,"dd")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S is ="'"&amp;Q7&amp;R7&amp;"'"&amp;"!"&amp;"L28"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T is =IFERROR(INDIRECT(S7),"")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S adds the correct punctuations to the text needed for a cell address.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INDIRECT() command converts the text in column S to a cell address.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IFERROR() command makes the cell blank when there is no worksheet with that name.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/>
        </a:p>
      </xdr:txBody>
    </xdr:sp>
    <xdr:clientData/>
  </xdr:twoCellAnchor>
  <xdr:twoCellAnchor>
    <xdr:from>
      <xdr:col>21</xdr:col>
      <xdr:colOff>565220</xdr:colOff>
      <xdr:row>20</xdr:row>
      <xdr:rowOff>104671</xdr:rowOff>
    </xdr:from>
    <xdr:to>
      <xdr:col>27</xdr:col>
      <xdr:colOff>565220</xdr:colOff>
      <xdr:row>29</xdr:row>
      <xdr:rowOff>20934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E17B9DA-DFEF-1918-7FD4-ABF2B87702E2}"/>
            </a:ext>
          </a:extLst>
        </xdr:cNvPr>
        <xdr:cNvSpPr txBox="1"/>
      </xdr:nvSpPr>
      <xdr:spPr>
        <a:xfrm>
          <a:off x="12089423" y="4982308"/>
          <a:ext cx="3642528" cy="16119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 a new Dispatcher'</a:t>
          </a:r>
          <a:r>
            <a:rPr lang="en-US" sz="1100" baseline="0"/>
            <a:t> s Report:</a:t>
          </a:r>
          <a:endParaRPr lang="en-US" sz="1100"/>
        </a:p>
        <a:p>
          <a:r>
            <a:rPr lang="en-US" sz="1100"/>
            <a:t>Add</a:t>
          </a:r>
          <a:r>
            <a:rPr lang="en-US" sz="1100" baseline="0"/>
            <a:t> a new work sheet.</a:t>
          </a:r>
        </a:p>
        <a:p>
          <a:r>
            <a:rPr lang="en-US" sz="1100" baseline="0"/>
            <a:t>Copy the Master-2 data to the new work sheet</a:t>
          </a:r>
        </a:p>
        <a:p>
          <a:r>
            <a:rPr lang="en-US" sz="1100" baseline="0"/>
            <a:t>Rename the new work sheet mm-dd. </a:t>
          </a:r>
        </a:p>
        <a:p>
          <a:r>
            <a:rPr lang="en-US" sz="1100" baseline="0"/>
            <a:t>               ie If column C is 04/17/24, the cell name is 04-17 </a:t>
          </a:r>
          <a:endParaRPr lang="en-US" sz="1100"/>
        </a:p>
      </xdr:txBody>
    </xdr:sp>
    <xdr:clientData/>
  </xdr:twoCellAnchor>
  <xdr:twoCellAnchor>
    <xdr:from>
      <xdr:col>21</xdr:col>
      <xdr:colOff>345412</xdr:colOff>
      <xdr:row>16</xdr:row>
      <xdr:rowOff>104776</xdr:rowOff>
    </xdr:from>
    <xdr:to>
      <xdr:col>24</xdr:col>
      <xdr:colOff>554753</xdr:colOff>
      <xdr:row>19</xdr:row>
      <xdr:rowOff>180975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E2FB84E-596C-048F-1177-1D6D00275E94}"/>
            </a:ext>
          </a:extLst>
        </xdr:cNvPr>
        <xdr:cNvSpPr txBox="1"/>
      </xdr:nvSpPr>
      <xdr:spPr>
        <a:xfrm>
          <a:off x="11823037" y="4248151"/>
          <a:ext cx="2038141" cy="647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Note: </a:t>
          </a:r>
          <a:r>
            <a:rPr lang="en-US" sz="1100"/>
            <a:t>The OAL</a:t>
          </a:r>
          <a:r>
            <a:rPr lang="en-US" sz="1100" baseline="0"/>
            <a:t> rides have no Dispatcher's  Report.</a:t>
          </a:r>
        </a:p>
        <a:p>
          <a:r>
            <a:rPr lang="en-US" sz="1100" baseline="0"/>
            <a:t>Column M is blank.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F3BD1C-EDA8-47AF-B54F-F042531E7DCD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8A3E005-3C95-4CE0-829E-B86EBFEC56C6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00D7AC8-0994-4154-B2D3-C1F5DB442210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6018CEE-7643-46B1-943A-041033DF7C67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81FB549-0F94-45B1-9B6B-9ACDA299D801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A4FAE55-CE38-42A7-B918-81A92E1EC19B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3760FE9-23DA-4AB2-B1A9-82D44177D895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31FA4C4-C552-48E4-A51A-BE5E6E17E973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11976E-33F5-4B9B-BCE3-03B1B4EF6A00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61B3C94-9903-4ED2-A234-56E9051FD48A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6731FA8-1357-4146-BC97-CFC3D26B00E6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8FD80EB-6B7F-4D10-A373-0FDF2C72BDC2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7B0E33B-B047-4E13-B596-9C98A51A8CBD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DDA2A21-975F-4734-BDE2-30154164F816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CCD321E-E80F-4D87-B4F6-6070A89222C8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C575DA7-73FA-4C75-9D14-F9FBAF43E3E2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209AFB-C5BB-4CE7-A5EF-7C3BAC1B3F60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6FA9554-EA6B-44F8-9313-21738DE8CCDD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C6874BD-3E36-4A80-BBFF-CBA3635FCE53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438DED-264D-4DDE-8B6B-DB4E53557626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5614144-4B6E-43FF-95B2-E67FDCF835FE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1E2AB51-E386-4084-90B1-4D9C072D722B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9621BBF-4E22-4E80-BE6E-040CDD89DBDF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9117B7B-F4E6-4082-880B-BD82FF15747E}"/>
            </a:ext>
          </a:extLst>
        </xdr:cNvPr>
        <xdr:cNvSpPr txBox="1"/>
      </xdr:nvSpPr>
      <xdr:spPr>
        <a:xfrm>
          <a:off x="14060805" y="103955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E293208-5E66-460C-9FE4-8127A4C0E243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B501BE1-6BF6-4381-B951-089170A91ED7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524DDE6-C59B-4C15-8297-7BAB783C6382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14526BE-4EAE-43F7-B240-593FBE389A39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3A77C94-E5AF-46FB-A63D-7599855DEFA6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15A34F7-6D28-4A63-9601-CB672B00519B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82A7CA3-77AE-4E69-BFEB-7C0C981FEE92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BBC4BB2-F246-4080-BA23-562B81E61097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44B49F-EE11-4178-B830-2B752B95A6ED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5FFE663-A689-4127-973F-B3E0129E0441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6EBE37B-FEDC-4244-A01B-8AB9A28EFCFB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B81D408-C648-4A0B-B5C4-3E9279D824B7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DD1D411-64CA-4F63-9331-DFD3FE9FD2C3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58876A2-3B33-4275-BD38-97C4A35AAD98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DA3286F-61D3-4D64-B6E0-4A80C7DBBDEB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DD64B4A-293D-4521-A6EA-00C2C2448B96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229481-9134-4AAC-AE5C-110858AC2C4D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25760A-9ACE-46B3-A108-B260CFA26F7E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7F93A46-9C1B-42DD-9203-C33FFFB5DB46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28CE890-D3BD-4400-B277-B4885202D651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B16EDE8-8A52-46B8-A46E-68C78CFD1AEA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A5A4137-D270-44B5-BC30-0D2B591DE86D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87B43EF-36BC-4938-A561-CFDB193C52C0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60B61D7-AACD-418F-9317-8A78CAFA431D}"/>
            </a:ext>
          </a:extLst>
        </xdr:cNvPr>
        <xdr:cNvSpPr txBox="1"/>
      </xdr:nvSpPr>
      <xdr:spPr>
        <a:xfrm>
          <a:off x="14060805" y="10290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dunn\OneDrive\Desktop\2024_Trainsx.xlsm" TargetMode="External"/><Relationship Id="rId1" Type="http://schemas.openxmlformats.org/officeDocument/2006/relationships/externalLinkPath" Target="2024_Train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chedule"/>
      <sheetName val="2023_Trains"/>
      <sheetName val="2024_Trains"/>
      <sheetName val="Membership Schedule"/>
      <sheetName val="Master-2"/>
      <sheetName val="Master-3"/>
      <sheetName val="Master-4"/>
      <sheetName val="12-16"/>
      <sheetName val="12-10"/>
      <sheetName val="12-09"/>
      <sheetName val="12-03"/>
      <sheetName val="12-02"/>
      <sheetName val="11-17"/>
      <sheetName val="11-11"/>
      <sheetName val="11-08"/>
      <sheetName val="10-28"/>
      <sheetName val="10-27"/>
      <sheetName val="10-21"/>
      <sheetName val="10-14"/>
      <sheetName val="09-22"/>
      <sheetName val="09-17"/>
      <sheetName val="09-13"/>
      <sheetName val="09-09"/>
      <sheetName val="09-08"/>
      <sheetName val="08-25"/>
      <sheetName val="08-16"/>
      <sheetName val="08-11"/>
      <sheetName val="08-05"/>
      <sheetName val="07-28"/>
      <sheetName val="07-23"/>
      <sheetName val="07-19"/>
      <sheetName val="07-14"/>
      <sheetName val="07-01"/>
      <sheetName val="06-23"/>
      <sheetName val="06-14"/>
      <sheetName val="06-11"/>
      <sheetName val="06-09"/>
      <sheetName val="06-03"/>
      <sheetName val="05-26"/>
      <sheetName val="05-21new"/>
      <sheetName val="05-21"/>
      <sheetName val="05-20"/>
      <sheetName val="05-17"/>
      <sheetName val="05-12"/>
      <sheetName val="05-06"/>
      <sheetName val="04-23"/>
      <sheetName val="Sheet4"/>
      <sheetName val="04-21"/>
      <sheetName val="04-12"/>
      <sheetName val="04-02"/>
      <sheetName val="04-01"/>
      <sheetName val="03-31"/>
      <sheetName val="02-01"/>
      <sheetName val="Blank Sheet"/>
      <sheetName val="By Theme"/>
      <sheetName val="Sheet1"/>
      <sheetName val="list2"/>
      <sheetName val="DATA_Lists"/>
      <sheetName val="Revisions"/>
      <sheetName val="Old 2023_Trains"/>
      <sheetName val="Duplicate Master"/>
      <sheetName val="Old Master"/>
      <sheetName val="Master "/>
    </sheetNames>
    <sheetDataSet>
      <sheetData sheetId="0"/>
      <sheetData sheetId="1">
        <row r="7">
          <cell r="C7">
            <v>45371</v>
          </cell>
          <cell r="D7" t="str">
            <v>Wed</v>
          </cell>
          <cell r="E7">
            <v>1</v>
          </cell>
          <cell r="F7" t="str">
            <v>10:30 am</v>
          </cell>
          <cell r="G7"/>
          <cell r="H7"/>
          <cell r="I7"/>
          <cell r="J7"/>
          <cell r="K7"/>
          <cell r="L7" t="str">
            <v xml:space="preserve"> </v>
          </cell>
          <cell r="M7" t="str">
            <v xml:space="preserve"> </v>
          </cell>
          <cell r="N7" t="str">
            <v>Group Ride Wed</v>
          </cell>
        </row>
        <row r="8">
          <cell r="C8">
            <v>45394</v>
          </cell>
          <cell r="D8" t="str">
            <v>Fri</v>
          </cell>
          <cell r="E8">
            <v>1</v>
          </cell>
          <cell r="F8" t="str">
            <v>10:30 am</v>
          </cell>
          <cell r="G8"/>
          <cell r="H8"/>
          <cell r="I8"/>
          <cell r="J8"/>
          <cell r="K8"/>
          <cell r="L8" t="str">
            <v xml:space="preserve"> </v>
          </cell>
          <cell r="M8" t="str">
            <v xml:space="preserve"> </v>
          </cell>
          <cell r="N8" t="str">
            <v>Group Ride Fri</v>
          </cell>
        </row>
        <row r="9">
          <cell r="C9">
            <v>45395</v>
          </cell>
          <cell r="D9" t="str">
            <v>Sat</v>
          </cell>
          <cell r="E9">
            <v>4</v>
          </cell>
          <cell r="F9" t="str">
            <v>11:00 am</v>
          </cell>
          <cell r="G9" t="str">
            <v>12:00 pm</v>
          </cell>
          <cell r="H9" t="str">
            <v>1:00 pm</v>
          </cell>
          <cell r="I9" t="str">
            <v>2:00 pm</v>
          </cell>
          <cell r="J9"/>
          <cell r="K9"/>
          <cell r="L9" t="str">
            <v xml:space="preserve"> </v>
          </cell>
          <cell r="M9" t="str">
            <v xml:space="preserve"> </v>
          </cell>
          <cell r="N9" t="str">
            <v>Operate-A-Loco</v>
          </cell>
        </row>
        <row r="10">
          <cell r="C10">
            <v>45396</v>
          </cell>
          <cell r="D10" t="str">
            <v>Sun</v>
          </cell>
          <cell r="E10">
            <v>3</v>
          </cell>
          <cell r="F10" t="str">
            <v>1:00 pm</v>
          </cell>
          <cell r="G10" t="str">
            <v>2:30 pm</v>
          </cell>
          <cell r="H10" t="str">
            <v>4:00 pm</v>
          </cell>
          <cell r="I10"/>
          <cell r="J10"/>
          <cell r="K10"/>
          <cell r="L10" t="str">
            <v xml:space="preserve"> </v>
          </cell>
          <cell r="M10" t="str">
            <v xml:space="preserve"> </v>
          </cell>
          <cell r="N10" t="str">
            <v>Caboose Hop</v>
          </cell>
        </row>
        <row r="11">
          <cell r="C11">
            <v>45399</v>
          </cell>
          <cell r="D11" t="str">
            <v>Wed</v>
          </cell>
          <cell r="E11">
            <v>1</v>
          </cell>
          <cell r="F11" t="str">
            <v>10:30 am</v>
          </cell>
          <cell r="G11"/>
          <cell r="H11"/>
          <cell r="I11"/>
          <cell r="J11"/>
          <cell r="K11"/>
          <cell r="L11" t="str">
            <v xml:space="preserve"> </v>
          </cell>
          <cell r="M11" t="str">
            <v xml:space="preserve"> </v>
          </cell>
          <cell r="N11" t="str">
            <v>Group Ride Wed</v>
          </cell>
        </row>
        <row r="12">
          <cell r="C12">
            <v>45402</v>
          </cell>
          <cell r="D12" t="str">
            <v>Sat</v>
          </cell>
          <cell r="E12">
            <v>3</v>
          </cell>
          <cell r="F12" t="str">
            <v>11:00 am</v>
          </cell>
          <cell r="G12" t="str">
            <v>1:30 pm</v>
          </cell>
          <cell r="H12" t="str">
            <v>3:30 pm</v>
          </cell>
          <cell r="I12"/>
          <cell r="J12"/>
          <cell r="K12"/>
          <cell r="L12" t="str">
            <v xml:space="preserve"> </v>
          </cell>
          <cell r="M12" t="str">
            <v xml:space="preserve"> </v>
          </cell>
          <cell r="N12" t="str">
            <v>Anniversery Rides</v>
          </cell>
        </row>
        <row r="13">
          <cell r="C13">
            <v>45403</v>
          </cell>
          <cell r="D13" t="str">
            <v>Sun</v>
          </cell>
          <cell r="E13">
            <v>3</v>
          </cell>
          <cell r="F13" t="str">
            <v>11:00 am</v>
          </cell>
          <cell r="G13" t="str">
            <v>1:30 pm</v>
          </cell>
          <cell r="H13" t="str">
            <v>3:30 pm</v>
          </cell>
          <cell r="I13"/>
          <cell r="J13"/>
          <cell r="K13"/>
          <cell r="L13" t="str">
            <v xml:space="preserve"> </v>
          </cell>
          <cell r="M13" t="str">
            <v xml:space="preserve"> </v>
          </cell>
          <cell r="N13" t="str">
            <v>Anniversery Rides</v>
          </cell>
        </row>
        <row r="14">
          <cell r="C14">
            <v>45417</v>
          </cell>
          <cell r="D14" t="str">
            <v>Sun</v>
          </cell>
          <cell r="E14">
            <v>4</v>
          </cell>
          <cell r="F14" t="str">
            <v>9:30 am</v>
          </cell>
          <cell r="G14" t="str">
            <v>11:00 am</v>
          </cell>
          <cell r="H14" t="str">
            <v>12:30 pm</v>
          </cell>
          <cell r="I14" t="str">
            <v>2:00 pm</v>
          </cell>
          <cell r="J14"/>
          <cell r="K14"/>
          <cell r="L14" t="str">
            <v xml:space="preserve"> </v>
          </cell>
          <cell r="M14" t="str">
            <v xml:space="preserve"> </v>
          </cell>
          <cell r="N14" t="str">
            <v>Slow Down Sunday</v>
          </cell>
        </row>
        <row r="15">
          <cell r="C15">
            <v>45422</v>
          </cell>
          <cell r="D15" t="str">
            <v>Fri</v>
          </cell>
          <cell r="E15">
            <v>1</v>
          </cell>
          <cell r="F15" t="str">
            <v>10:30 am</v>
          </cell>
          <cell r="G15"/>
          <cell r="H15"/>
          <cell r="I15"/>
          <cell r="J15"/>
          <cell r="K15"/>
          <cell r="L15" t="str">
            <v xml:space="preserve"> </v>
          </cell>
          <cell r="M15" t="str">
            <v xml:space="preserve"> </v>
          </cell>
          <cell r="N15" t="str">
            <v>Group Ride Fri</v>
          </cell>
        </row>
        <row r="16">
          <cell r="C16">
            <v>45423</v>
          </cell>
          <cell r="D16" t="str">
            <v>Sat</v>
          </cell>
          <cell r="E16">
            <v>4</v>
          </cell>
          <cell r="F16" t="str">
            <v>11:00 am</v>
          </cell>
          <cell r="G16" t="str">
            <v>12:00 pm</v>
          </cell>
          <cell r="H16" t="str">
            <v>1:00 pm</v>
          </cell>
          <cell r="I16" t="str">
            <v>2:00 pm</v>
          </cell>
          <cell r="J16"/>
          <cell r="K16"/>
          <cell r="L16" t="str">
            <v xml:space="preserve"> </v>
          </cell>
          <cell r="M16" t="str">
            <v xml:space="preserve"> </v>
          </cell>
          <cell r="N16" t="str">
            <v>Operate-A-Loco</v>
          </cell>
        </row>
        <row r="17">
          <cell r="C17">
            <v>45427</v>
          </cell>
          <cell r="D17" t="str">
            <v>Wed</v>
          </cell>
          <cell r="E17">
            <v>1</v>
          </cell>
          <cell r="F17" t="str">
            <v>10:30 am</v>
          </cell>
          <cell r="G17"/>
          <cell r="H17"/>
          <cell r="I17"/>
          <cell r="J17"/>
          <cell r="K17"/>
          <cell r="L17" t="str">
            <v xml:space="preserve"> </v>
          </cell>
          <cell r="M17" t="str">
            <v xml:space="preserve"> </v>
          </cell>
          <cell r="N17" t="str">
            <v>Group Ride Wed</v>
          </cell>
        </row>
        <row r="18">
          <cell r="C18">
            <v>45430</v>
          </cell>
          <cell r="D18" t="str">
            <v>Sat</v>
          </cell>
          <cell r="E18">
            <v>3</v>
          </cell>
          <cell r="F18" t="str">
            <v>3:00 pm</v>
          </cell>
          <cell r="G18" t="str">
            <v>4:15 pm</v>
          </cell>
          <cell r="H18" t="str">
            <v>5:30 pm</v>
          </cell>
          <cell r="I18"/>
          <cell r="J18"/>
          <cell r="K18"/>
          <cell r="L18" t="str">
            <v xml:space="preserve"> </v>
          </cell>
          <cell r="M18" t="str">
            <v xml:space="preserve"> </v>
          </cell>
          <cell r="N18" t="str">
            <v>Brew 'n Choo</v>
          </cell>
        </row>
        <row r="19">
          <cell r="C19">
            <v>45437</v>
          </cell>
          <cell r="D19" t="str">
            <v>Sat</v>
          </cell>
          <cell r="E19">
            <v>4</v>
          </cell>
          <cell r="F19" t="str">
            <v>11:00 am</v>
          </cell>
          <cell r="G19" t="str">
            <v>12:00 pm</v>
          </cell>
          <cell r="H19" t="str">
            <v>1:00 pm</v>
          </cell>
          <cell r="I19" t="str">
            <v>2:00 pm</v>
          </cell>
          <cell r="J19"/>
          <cell r="K19"/>
          <cell r="L19" t="str">
            <v xml:space="preserve"> </v>
          </cell>
          <cell r="M19" t="str">
            <v xml:space="preserve"> </v>
          </cell>
          <cell r="N19" t="str">
            <v>Operate-A-Loco</v>
          </cell>
        </row>
        <row r="20">
          <cell r="C20">
            <v>45445</v>
          </cell>
          <cell r="D20" t="str">
            <v>Sun</v>
          </cell>
          <cell r="E20">
            <v>4</v>
          </cell>
          <cell r="F20" t="str">
            <v>9:30 am</v>
          </cell>
          <cell r="G20" t="str">
            <v>11:00 am</v>
          </cell>
          <cell r="H20" t="str">
            <v>12:30 pm</v>
          </cell>
          <cell r="I20" t="str">
            <v>2:00 pm</v>
          </cell>
          <cell r="J20"/>
          <cell r="K20"/>
          <cell r="L20" t="str">
            <v xml:space="preserve"> </v>
          </cell>
          <cell r="M20" t="str">
            <v xml:space="preserve"> </v>
          </cell>
          <cell r="N20" t="str">
            <v>Slow Down Sunday</v>
          </cell>
        </row>
        <row r="21">
          <cell r="C21">
            <v>45450</v>
          </cell>
          <cell r="D21" t="str">
            <v>Fri</v>
          </cell>
          <cell r="E21">
            <v>1</v>
          </cell>
          <cell r="F21" t="str">
            <v>10:30 am</v>
          </cell>
          <cell r="G21"/>
          <cell r="H21"/>
          <cell r="I21"/>
          <cell r="J21"/>
          <cell r="K21"/>
          <cell r="L21" t="str">
            <v xml:space="preserve"> </v>
          </cell>
          <cell r="M21" t="str">
            <v xml:space="preserve"> </v>
          </cell>
          <cell r="N21" t="str">
            <v>Group Ride Fri</v>
          </cell>
        </row>
        <row r="22">
          <cell r="C22">
            <v>45451</v>
          </cell>
          <cell r="D22" t="str">
            <v>Sat</v>
          </cell>
          <cell r="E22">
            <v>4</v>
          </cell>
          <cell r="F22" t="str">
            <v>11:00 am</v>
          </cell>
          <cell r="G22" t="str">
            <v>12:00 pm</v>
          </cell>
          <cell r="H22" t="str">
            <v>1:00 pm</v>
          </cell>
          <cell r="I22" t="str">
            <v>2:00 pm</v>
          </cell>
          <cell r="J22"/>
          <cell r="K22"/>
          <cell r="L22" t="str">
            <v xml:space="preserve"> </v>
          </cell>
          <cell r="M22" t="str">
            <v xml:space="preserve"> </v>
          </cell>
          <cell r="N22" t="str">
            <v>Operate-A-Loco</v>
          </cell>
        </row>
        <row r="23">
          <cell r="C23">
            <v>45455</v>
          </cell>
          <cell r="D23" t="str">
            <v>Wed</v>
          </cell>
          <cell r="E23">
            <v>1</v>
          </cell>
          <cell r="F23" t="str">
            <v>10:30 am</v>
          </cell>
          <cell r="G23"/>
          <cell r="H23"/>
          <cell r="I23"/>
          <cell r="J23"/>
          <cell r="K23"/>
          <cell r="L23" t="str">
            <v xml:space="preserve"> </v>
          </cell>
          <cell r="M23" t="str">
            <v xml:space="preserve"> </v>
          </cell>
          <cell r="N23" t="str">
            <v>Group Ride Wed</v>
          </cell>
        </row>
        <row r="24">
          <cell r="C24">
            <v>45459</v>
          </cell>
          <cell r="D24" t="str">
            <v>Sun</v>
          </cell>
          <cell r="E24">
            <v>4</v>
          </cell>
          <cell r="F24" t="str">
            <v>11:00 am</v>
          </cell>
          <cell r="G24" t="str">
            <v>12:00 pm</v>
          </cell>
          <cell r="H24" t="str">
            <v>1:00 pm</v>
          </cell>
          <cell r="I24" t="str">
            <v>2:00 pm</v>
          </cell>
          <cell r="J24"/>
          <cell r="K24"/>
          <cell r="L24" t="str">
            <v xml:space="preserve"> </v>
          </cell>
          <cell r="M24" t="str">
            <v xml:space="preserve"> </v>
          </cell>
          <cell r="N24" t="str">
            <v>Operate-A-Loco</v>
          </cell>
        </row>
        <row r="25">
          <cell r="C25">
            <v>45465</v>
          </cell>
          <cell r="D25" t="str">
            <v>Sat</v>
          </cell>
          <cell r="E25">
            <v>3</v>
          </cell>
          <cell r="F25" t="str">
            <v>3:00 pm</v>
          </cell>
          <cell r="G25" t="str">
            <v>4:15 pm</v>
          </cell>
          <cell r="H25" t="str">
            <v>5:30 pm</v>
          </cell>
          <cell r="I25"/>
          <cell r="J25"/>
          <cell r="K25"/>
          <cell r="L25" t="str">
            <v xml:space="preserve"> </v>
          </cell>
          <cell r="M25" t="str">
            <v xml:space="preserve"> </v>
          </cell>
          <cell r="N25" t="str">
            <v>Brew 'n Choo</v>
          </cell>
        </row>
        <row r="26">
          <cell r="C26">
            <v>45479</v>
          </cell>
          <cell r="D26" t="str">
            <v>Sat</v>
          </cell>
          <cell r="E26">
            <v>4</v>
          </cell>
          <cell r="F26" t="str">
            <v>11:00 am</v>
          </cell>
          <cell r="G26" t="str">
            <v>12:00 pm</v>
          </cell>
          <cell r="H26" t="str">
            <v>1:00 pm</v>
          </cell>
          <cell r="I26" t="str">
            <v>2:00 pm</v>
          </cell>
          <cell r="J26"/>
          <cell r="K26"/>
          <cell r="L26" t="str">
            <v xml:space="preserve"> </v>
          </cell>
          <cell r="M26" t="str">
            <v xml:space="preserve"> </v>
          </cell>
          <cell r="N26" t="str">
            <v>Operate-A-Loco</v>
          </cell>
        </row>
        <row r="27">
          <cell r="C27">
            <v>45485</v>
          </cell>
          <cell r="D27" t="str">
            <v>Fri</v>
          </cell>
          <cell r="E27">
            <v>1</v>
          </cell>
          <cell r="F27" t="str">
            <v>10:30 am</v>
          </cell>
          <cell r="G27"/>
          <cell r="H27"/>
          <cell r="I27"/>
          <cell r="J27"/>
          <cell r="K27"/>
          <cell r="L27" t="str">
            <v xml:space="preserve"> </v>
          </cell>
          <cell r="M27" t="str">
            <v xml:space="preserve"> </v>
          </cell>
          <cell r="N27" t="str">
            <v>Group Ride Fri</v>
          </cell>
        </row>
        <row r="28">
          <cell r="C28">
            <v>45486</v>
          </cell>
          <cell r="D28" t="str">
            <v>Sat</v>
          </cell>
          <cell r="E28">
            <v>4</v>
          </cell>
          <cell r="F28" t="str">
            <v>11:00 am</v>
          </cell>
          <cell r="G28" t="str">
            <v>12:00 pm</v>
          </cell>
          <cell r="H28" t="str">
            <v>1:00 pm</v>
          </cell>
          <cell r="I28" t="str">
            <v>2:00 pm</v>
          </cell>
          <cell r="J28"/>
          <cell r="K28"/>
          <cell r="L28" t="str">
            <v xml:space="preserve"> </v>
          </cell>
          <cell r="M28" t="str">
            <v xml:space="preserve"> </v>
          </cell>
          <cell r="N28" t="str">
            <v>Operate-A-Loco</v>
          </cell>
        </row>
        <row r="29">
          <cell r="C29">
            <v>45487</v>
          </cell>
          <cell r="D29" t="str">
            <v>Sun</v>
          </cell>
          <cell r="E29">
            <v>4</v>
          </cell>
          <cell r="F29" t="str">
            <v>9:30 am</v>
          </cell>
          <cell r="G29" t="str">
            <v>11:00 am</v>
          </cell>
          <cell r="H29" t="str">
            <v>12:30 pm</v>
          </cell>
          <cell r="I29" t="str">
            <v>2:00 pm</v>
          </cell>
          <cell r="J29"/>
          <cell r="K29"/>
          <cell r="L29" t="str">
            <v xml:space="preserve"> </v>
          </cell>
          <cell r="M29" t="str">
            <v xml:space="preserve"> </v>
          </cell>
          <cell r="N29" t="str">
            <v>Slow Down Sunday</v>
          </cell>
        </row>
        <row r="30">
          <cell r="C30">
            <v>45490</v>
          </cell>
          <cell r="D30" t="str">
            <v>Wed</v>
          </cell>
          <cell r="E30">
            <v>1</v>
          </cell>
          <cell r="F30" t="str">
            <v>10:30 am</v>
          </cell>
          <cell r="G30"/>
          <cell r="H30"/>
          <cell r="I30"/>
          <cell r="J30"/>
          <cell r="K30"/>
          <cell r="L30" t="str">
            <v xml:space="preserve"> </v>
          </cell>
          <cell r="M30" t="str">
            <v xml:space="preserve"> </v>
          </cell>
          <cell r="N30" t="str">
            <v>Group Ride Wed</v>
          </cell>
        </row>
        <row r="31">
          <cell r="C31">
            <v>45493</v>
          </cell>
          <cell r="D31" t="str">
            <v>Sat</v>
          </cell>
          <cell r="E31"/>
          <cell r="F31" t="str">
            <v>9:30 am</v>
          </cell>
          <cell r="G31"/>
          <cell r="H31"/>
          <cell r="I31"/>
          <cell r="J31"/>
          <cell r="K31"/>
          <cell r="L31" t="str">
            <v xml:space="preserve"> </v>
          </cell>
          <cell r="M31" t="str">
            <v xml:space="preserve"> </v>
          </cell>
          <cell r="N31" t="str">
            <v>Membership Meeting</v>
          </cell>
        </row>
        <row r="32">
          <cell r="C32">
            <v>45500</v>
          </cell>
          <cell r="D32" t="str">
            <v>Sat</v>
          </cell>
          <cell r="E32">
            <v>3</v>
          </cell>
          <cell r="F32" t="str">
            <v>3:00 pm</v>
          </cell>
          <cell r="G32" t="str">
            <v>4:15 pm</v>
          </cell>
          <cell r="H32" t="str">
            <v>5:30 pm</v>
          </cell>
          <cell r="I32"/>
          <cell r="J32"/>
          <cell r="K32"/>
          <cell r="L32" t="str">
            <v xml:space="preserve"> </v>
          </cell>
          <cell r="M32" t="str">
            <v xml:space="preserve"> </v>
          </cell>
          <cell r="N32" t="str">
            <v>Brew 'n Choo</v>
          </cell>
        </row>
        <row r="33">
          <cell r="C33">
            <v>45513</v>
          </cell>
          <cell r="D33" t="str">
            <v>Fri</v>
          </cell>
          <cell r="E33">
            <v>1</v>
          </cell>
          <cell r="F33" t="str">
            <v>10:30 am</v>
          </cell>
          <cell r="G33"/>
          <cell r="H33"/>
          <cell r="I33"/>
          <cell r="J33"/>
          <cell r="K33"/>
          <cell r="L33" t="str">
            <v xml:space="preserve"> </v>
          </cell>
          <cell r="M33" t="str">
            <v xml:space="preserve"> </v>
          </cell>
          <cell r="N33" t="str">
            <v>Group Ride Fri</v>
          </cell>
        </row>
        <row r="34">
          <cell r="C34">
            <v>45514</v>
          </cell>
          <cell r="D34" t="str">
            <v>Sat</v>
          </cell>
          <cell r="E34">
            <v>4</v>
          </cell>
          <cell r="F34" t="str">
            <v>11:00 am</v>
          </cell>
          <cell r="G34" t="str">
            <v>12:00 pm</v>
          </cell>
          <cell r="H34" t="str">
            <v>1:00 pm</v>
          </cell>
          <cell r="I34" t="str">
            <v>2:00 pm</v>
          </cell>
          <cell r="J34"/>
          <cell r="K34"/>
          <cell r="L34" t="str">
            <v xml:space="preserve"> </v>
          </cell>
          <cell r="M34" t="str">
            <v xml:space="preserve"> </v>
          </cell>
          <cell r="N34" t="str">
            <v>Operate-A-Loco</v>
          </cell>
        </row>
        <row r="35">
          <cell r="C35">
            <v>45515</v>
          </cell>
          <cell r="D35" t="str">
            <v>Sun</v>
          </cell>
          <cell r="E35">
            <v>4</v>
          </cell>
          <cell r="F35" t="str">
            <v>9:30 am</v>
          </cell>
          <cell r="G35" t="str">
            <v>11:00 am</v>
          </cell>
          <cell r="H35" t="str">
            <v>12:30 pm</v>
          </cell>
          <cell r="I35" t="str">
            <v>2:00 pm</v>
          </cell>
          <cell r="J35"/>
          <cell r="K35"/>
          <cell r="L35" t="str">
            <v xml:space="preserve"> </v>
          </cell>
          <cell r="M35" t="str">
            <v xml:space="preserve"> </v>
          </cell>
          <cell r="N35" t="str">
            <v>Slow Down Sunday</v>
          </cell>
        </row>
        <row r="36">
          <cell r="C36">
            <v>45518</v>
          </cell>
          <cell r="D36" t="str">
            <v>Wed</v>
          </cell>
          <cell r="E36">
            <v>1</v>
          </cell>
          <cell r="F36" t="str">
            <v>10:30 am</v>
          </cell>
          <cell r="G36"/>
          <cell r="H36"/>
          <cell r="I36"/>
          <cell r="J36"/>
          <cell r="K36"/>
          <cell r="L36" t="str">
            <v xml:space="preserve"> </v>
          </cell>
          <cell r="M36" t="str">
            <v xml:space="preserve"> </v>
          </cell>
          <cell r="N36" t="str">
            <v>Group Ride Wed</v>
          </cell>
        </row>
        <row r="37">
          <cell r="C37">
            <v>45528</v>
          </cell>
          <cell r="D37" t="str">
            <v>Sat</v>
          </cell>
          <cell r="E37">
            <v>4</v>
          </cell>
          <cell r="F37" t="str">
            <v>11:00 am</v>
          </cell>
          <cell r="G37" t="str">
            <v>12:00 pm</v>
          </cell>
          <cell r="H37" t="str">
            <v>1:00 pm</v>
          </cell>
          <cell r="I37" t="str">
            <v>2:00 pm</v>
          </cell>
          <cell r="J37"/>
          <cell r="K37"/>
          <cell r="L37" t="str">
            <v xml:space="preserve"> </v>
          </cell>
          <cell r="M37" t="str">
            <v xml:space="preserve"> </v>
          </cell>
          <cell r="N37" t="str">
            <v>Operate-A-Loco</v>
          </cell>
        </row>
        <row r="38">
          <cell r="C38">
            <v>45535</v>
          </cell>
          <cell r="D38" t="str">
            <v>Sat</v>
          </cell>
          <cell r="E38">
            <v>3</v>
          </cell>
          <cell r="F38" t="str">
            <v>3:00 pm</v>
          </cell>
          <cell r="G38" t="str">
            <v>4:15 pm</v>
          </cell>
          <cell r="H38" t="str">
            <v>5:30 pm</v>
          </cell>
          <cell r="I38"/>
          <cell r="J38"/>
          <cell r="K38"/>
          <cell r="L38" t="str">
            <v xml:space="preserve"> </v>
          </cell>
          <cell r="M38" t="str">
            <v xml:space="preserve"> </v>
          </cell>
          <cell r="N38" t="str">
            <v>Brew 'n Choo</v>
          </cell>
        </row>
        <row r="39">
          <cell r="C39">
            <v>45543</v>
          </cell>
          <cell r="D39" t="str">
            <v>Sun</v>
          </cell>
          <cell r="E39">
            <v>4</v>
          </cell>
          <cell r="F39" t="str">
            <v>9:30 am</v>
          </cell>
          <cell r="G39" t="str">
            <v>11:00 am</v>
          </cell>
          <cell r="H39" t="str">
            <v>12:30 pm</v>
          </cell>
          <cell r="I39" t="str">
            <v>2:00 pm</v>
          </cell>
          <cell r="J39"/>
          <cell r="K39"/>
          <cell r="L39" t="str">
            <v xml:space="preserve"> </v>
          </cell>
          <cell r="M39" t="str">
            <v xml:space="preserve"> </v>
          </cell>
          <cell r="N39" t="str">
            <v>Slow Down Sunday</v>
          </cell>
        </row>
        <row r="40">
          <cell r="C40">
            <v>45549</v>
          </cell>
          <cell r="D40" t="str">
            <v>Sat</v>
          </cell>
          <cell r="E40">
            <v>4</v>
          </cell>
          <cell r="F40" t="str">
            <v>11:00 am</v>
          </cell>
          <cell r="G40" t="str">
            <v>12:00 pm</v>
          </cell>
          <cell r="H40" t="str">
            <v>1:00 pm</v>
          </cell>
          <cell r="I40" t="str">
            <v>2:00 pm</v>
          </cell>
          <cell r="J40"/>
          <cell r="K40"/>
          <cell r="L40" t="str">
            <v xml:space="preserve"> </v>
          </cell>
          <cell r="M40" t="str">
            <v xml:space="preserve"> </v>
          </cell>
          <cell r="N40" t="str">
            <v>Operate-A-Loco</v>
          </cell>
        </row>
        <row r="41">
          <cell r="C41">
            <v>45553</v>
          </cell>
          <cell r="D41" t="str">
            <v>Wed</v>
          </cell>
          <cell r="E41">
            <v>1</v>
          </cell>
          <cell r="F41" t="str">
            <v>10:30 am</v>
          </cell>
          <cell r="G41"/>
          <cell r="H41"/>
          <cell r="I41"/>
          <cell r="J41"/>
          <cell r="K41"/>
          <cell r="L41" t="str">
            <v xml:space="preserve"> </v>
          </cell>
          <cell r="M41" t="str">
            <v xml:space="preserve"> </v>
          </cell>
          <cell r="N41" t="str">
            <v>Group Ride Wed</v>
          </cell>
        </row>
        <row r="42">
          <cell r="C42">
            <v>45556</v>
          </cell>
          <cell r="D42" t="str">
            <v>Sat</v>
          </cell>
          <cell r="E42"/>
          <cell r="F42" t="str">
            <v xml:space="preserve"> </v>
          </cell>
          <cell r="G42"/>
          <cell r="H42"/>
          <cell r="I42"/>
          <cell r="J42"/>
          <cell r="K42"/>
          <cell r="L42" t="str">
            <v xml:space="preserve"> </v>
          </cell>
          <cell r="M42" t="str">
            <v xml:space="preserve"> </v>
          </cell>
          <cell r="N42" t="str">
            <v>Hallown Prep</v>
          </cell>
        </row>
        <row r="43">
          <cell r="C43">
            <v>45562</v>
          </cell>
          <cell r="D43" t="str">
            <v>Fri</v>
          </cell>
          <cell r="E43">
            <v>1</v>
          </cell>
          <cell r="F43" t="str">
            <v>10:30 am</v>
          </cell>
          <cell r="G43"/>
          <cell r="H43"/>
          <cell r="I43"/>
          <cell r="J43"/>
          <cell r="K43"/>
          <cell r="L43" t="str">
            <v xml:space="preserve"> </v>
          </cell>
          <cell r="M43" t="str">
            <v xml:space="preserve"> </v>
          </cell>
          <cell r="N43" t="str">
            <v>Group Ride Fri</v>
          </cell>
        </row>
        <row r="44">
          <cell r="C44">
            <v>45563</v>
          </cell>
          <cell r="D44" t="str">
            <v>Sat</v>
          </cell>
          <cell r="E44">
            <v>4</v>
          </cell>
          <cell r="F44" t="str">
            <v>11:00 am</v>
          </cell>
          <cell r="G44" t="str">
            <v>12:00 pm</v>
          </cell>
          <cell r="H44" t="str">
            <v>1:00 pm</v>
          </cell>
          <cell r="I44" t="str">
            <v>2:00 pm</v>
          </cell>
          <cell r="J44"/>
          <cell r="K44"/>
          <cell r="L44" t="str">
            <v xml:space="preserve"> </v>
          </cell>
          <cell r="M44" t="str">
            <v xml:space="preserve"> </v>
          </cell>
          <cell r="N44" t="str">
            <v>Operate-A-Loco</v>
          </cell>
        </row>
        <row r="45">
          <cell r="C45">
            <v>45570</v>
          </cell>
          <cell r="D45" t="str">
            <v>Sat</v>
          </cell>
          <cell r="E45"/>
          <cell r="F45" t="str">
            <v>9:30 am</v>
          </cell>
          <cell r="G45"/>
          <cell r="H45"/>
          <cell r="I45"/>
          <cell r="J45"/>
          <cell r="K45"/>
          <cell r="L45" t="str">
            <v xml:space="preserve"> </v>
          </cell>
          <cell r="M45" t="str">
            <v xml:space="preserve"> </v>
          </cell>
          <cell r="N45" t="str">
            <v>Membership Meeting</v>
          </cell>
        </row>
        <row r="46">
          <cell r="C46">
            <v>45577</v>
          </cell>
          <cell r="D46" t="str">
            <v>Sat</v>
          </cell>
          <cell r="E46">
            <v>5</v>
          </cell>
          <cell r="F46" t="str">
            <v>2:15 pm</v>
          </cell>
          <cell r="G46" t="str">
            <v>3:30 pm</v>
          </cell>
          <cell r="H46" t="str">
            <v>4:45 pm</v>
          </cell>
          <cell r="I46" t="str">
            <v>6:30 pm</v>
          </cell>
          <cell r="J46" t="str">
            <v>7:45 pm</v>
          </cell>
          <cell r="K46"/>
          <cell r="L46" t="str">
            <v xml:space="preserve"> </v>
          </cell>
          <cell r="M46" t="str">
            <v xml:space="preserve"> </v>
          </cell>
          <cell r="N46" t="str">
            <v>Track or Treat</v>
          </cell>
        </row>
        <row r="47">
          <cell r="C47">
            <v>45581</v>
          </cell>
          <cell r="D47" t="str">
            <v>Wed</v>
          </cell>
          <cell r="E47">
            <v>1</v>
          </cell>
          <cell r="F47" t="str">
            <v>10:30 am</v>
          </cell>
          <cell r="G47"/>
          <cell r="H47"/>
          <cell r="I47"/>
          <cell r="J47"/>
          <cell r="K47"/>
          <cell r="L47" t="str">
            <v xml:space="preserve"> </v>
          </cell>
          <cell r="M47" t="str">
            <v xml:space="preserve"> </v>
          </cell>
          <cell r="N47" t="str">
            <v>Group Ride Wed</v>
          </cell>
        </row>
        <row r="48">
          <cell r="C48">
            <v>45584</v>
          </cell>
          <cell r="D48" t="str">
            <v>Sat</v>
          </cell>
          <cell r="E48">
            <v>5</v>
          </cell>
          <cell r="F48" t="str">
            <v>2:15 pm</v>
          </cell>
          <cell r="G48" t="str">
            <v>3:30 pm</v>
          </cell>
          <cell r="H48" t="str">
            <v>4:45 pm</v>
          </cell>
          <cell r="I48" t="str">
            <v>6:30 pm</v>
          </cell>
          <cell r="J48" t="str">
            <v>7:45 pm</v>
          </cell>
          <cell r="K48"/>
          <cell r="L48" t="str">
            <v xml:space="preserve"> </v>
          </cell>
          <cell r="M48" t="str">
            <v xml:space="preserve"> </v>
          </cell>
          <cell r="N48" t="str">
            <v>Track or Treat</v>
          </cell>
        </row>
        <row r="49">
          <cell r="C49">
            <v>45590</v>
          </cell>
          <cell r="D49" t="str">
            <v>Fri</v>
          </cell>
          <cell r="E49">
            <v>3</v>
          </cell>
          <cell r="F49" t="str">
            <v>5:00 pm</v>
          </cell>
          <cell r="G49" t="str">
            <v>6:30 pm</v>
          </cell>
          <cell r="H49" t="str">
            <v>7:45 pm</v>
          </cell>
          <cell r="I49"/>
          <cell r="J49"/>
          <cell r="K49"/>
          <cell r="L49" t="str">
            <v xml:space="preserve"> </v>
          </cell>
          <cell r="M49" t="str">
            <v xml:space="preserve"> </v>
          </cell>
          <cell r="N49" t="str">
            <v>Boo 'n Chew</v>
          </cell>
        </row>
        <row r="50">
          <cell r="C50">
            <v>45591</v>
          </cell>
          <cell r="D50" t="str">
            <v>Sat</v>
          </cell>
          <cell r="E50">
            <v>5</v>
          </cell>
          <cell r="F50" t="str">
            <v>2:15 pm</v>
          </cell>
          <cell r="G50" t="str">
            <v>3:30 pm</v>
          </cell>
          <cell r="H50" t="str">
            <v>4:45 pm</v>
          </cell>
          <cell r="I50" t="str">
            <v>6:30 pm</v>
          </cell>
          <cell r="J50" t="str">
            <v>7:45 pm</v>
          </cell>
          <cell r="K50"/>
          <cell r="L50" t="str">
            <v xml:space="preserve"> </v>
          </cell>
          <cell r="M50" t="str">
            <v xml:space="preserve"> </v>
          </cell>
          <cell r="N50" t="str">
            <v>Track or Treat</v>
          </cell>
        </row>
        <row r="51">
          <cell r="C51">
            <v>45605</v>
          </cell>
          <cell r="D51" t="str">
            <v>Sat</v>
          </cell>
          <cell r="E51">
            <v>4</v>
          </cell>
          <cell r="F51" t="str">
            <v>11:00 am</v>
          </cell>
          <cell r="G51" t="str">
            <v>12:00 pm</v>
          </cell>
          <cell r="H51" t="str">
            <v>1:00 pm</v>
          </cell>
          <cell r="I51" t="str">
            <v>2:00 pm</v>
          </cell>
          <cell r="J51"/>
          <cell r="K51"/>
          <cell r="L51" t="str">
            <v xml:space="preserve"> </v>
          </cell>
          <cell r="M51" t="str">
            <v xml:space="preserve"> </v>
          </cell>
          <cell r="N51" t="str">
            <v>Operate-A-Loco</v>
          </cell>
        </row>
        <row r="52">
          <cell r="C52">
            <v>45606</v>
          </cell>
          <cell r="D52" t="str">
            <v>Sun</v>
          </cell>
          <cell r="E52">
            <v>4</v>
          </cell>
          <cell r="F52" t="str">
            <v>9:30 am</v>
          </cell>
          <cell r="G52" t="str">
            <v>11:00 am</v>
          </cell>
          <cell r="H52" t="str">
            <v>12:30 pm</v>
          </cell>
          <cell r="I52" t="str">
            <v>2:00 pm</v>
          </cell>
          <cell r="J52"/>
          <cell r="K52"/>
          <cell r="L52" t="str">
            <v xml:space="preserve"> </v>
          </cell>
          <cell r="M52" t="str">
            <v xml:space="preserve"> </v>
          </cell>
          <cell r="N52" t="str">
            <v>Slow Down Sunday</v>
          </cell>
        </row>
        <row r="53">
          <cell r="C53"/>
          <cell r="D53" t="str">
            <v xml:space="preserve"> </v>
          </cell>
          <cell r="E53"/>
          <cell r="F53" t="str">
            <v xml:space="preserve"> </v>
          </cell>
          <cell r="G53"/>
          <cell r="H53"/>
          <cell r="I53"/>
          <cell r="J53"/>
          <cell r="K53"/>
          <cell r="L53" t="str">
            <v xml:space="preserve"> </v>
          </cell>
          <cell r="M53" t="str">
            <v xml:space="preserve"> </v>
          </cell>
          <cell r="N53" t="str">
            <v xml:space="preserve"> </v>
          </cell>
        </row>
        <row r="54">
          <cell r="C54"/>
          <cell r="D54" t="str">
            <v xml:space="preserve"> </v>
          </cell>
          <cell r="E54"/>
          <cell r="F54" t="str">
            <v xml:space="preserve"> </v>
          </cell>
          <cell r="G54"/>
          <cell r="H54"/>
          <cell r="I54"/>
          <cell r="J54"/>
          <cell r="K54"/>
          <cell r="L54" t="str">
            <v xml:space="preserve"> </v>
          </cell>
          <cell r="M54" t="str">
            <v xml:space="preserve"> </v>
          </cell>
          <cell r="N54" t="str">
            <v xml:space="preserve"> </v>
          </cell>
        </row>
        <row r="55">
          <cell r="C55"/>
          <cell r="D55" t="str">
            <v xml:space="preserve"> </v>
          </cell>
          <cell r="E55"/>
          <cell r="F55" t="str">
            <v xml:space="preserve"> </v>
          </cell>
          <cell r="G55"/>
          <cell r="H55"/>
          <cell r="I55"/>
          <cell r="J55"/>
          <cell r="K55"/>
          <cell r="L55" t="str">
            <v xml:space="preserve"> </v>
          </cell>
          <cell r="M55" t="str">
            <v xml:space="preserve"> </v>
          </cell>
          <cell r="N55" t="str">
            <v xml:space="preserve"> </v>
          </cell>
        </row>
        <row r="56">
          <cell r="C56"/>
          <cell r="D56" t="str">
            <v xml:space="preserve"> </v>
          </cell>
          <cell r="E56"/>
          <cell r="F56" t="str">
            <v xml:space="preserve"> </v>
          </cell>
          <cell r="G56"/>
          <cell r="H56"/>
          <cell r="I56"/>
          <cell r="J56"/>
          <cell r="K56"/>
          <cell r="L56" t="str">
            <v xml:space="preserve"> </v>
          </cell>
          <cell r="M56" t="str">
            <v xml:space="preserve"> </v>
          </cell>
          <cell r="N56" t="str">
            <v xml:space="preserve"> </v>
          </cell>
        </row>
        <row r="57">
          <cell r="C57"/>
          <cell r="D57" t="str">
            <v xml:space="preserve"> </v>
          </cell>
          <cell r="E57"/>
          <cell r="F57" t="str">
            <v xml:space="preserve"> </v>
          </cell>
          <cell r="G57"/>
          <cell r="H57"/>
          <cell r="I57"/>
          <cell r="J57"/>
          <cell r="K57"/>
          <cell r="L57" t="str">
            <v xml:space="preserve"> </v>
          </cell>
          <cell r="M57" t="str">
            <v xml:space="preserve"> </v>
          </cell>
          <cell r="N57" t="str">
            <v xml:space="preserve"> </v>
          </cell>
        </row>
        <row r="58">
          <cell r="C58"/>
          <cell r="D58" t="str">
            <v xml:space="preserve"> </v>
          </cell>
          <cell r="E58"/>
          <cell r="F58" t="str">
            <v xml:space="preserve"> </v>
          </cell>
          <cell r="G58"/>
          <cell r="H58"/>
          <cell r="I58"/>
          <cell r="J58"/>
          <cell r="K58"/>
          <cell r="L58" t="str">
            <v xml:space="preserve"> </v>
          </cell>
          <cell r="M58" t="str">
            <v xml:space="preserve"> </v>
          </cell>
          <cell r="N58" t="str">
            <v xml:space="preserve"> </v>
          </cell>
        </row>
        <row r="59">
          <cell r="C59"/>
          <cell r="D59" t="str">
            <v xml:space="preserve"> </v>
          </cell>
          <cell r="E59"/>
          <cell r="F59" t="str">
            <v xml:space="preserve"> </v>
          </cell>
          <cell r="G59"/>
          <cell r="H59"/>
          <cell r="I59"/>
          <cell r="J59"/>
          <cell r="K59"/>
          <cell r="L59" t="str">
            <v xml:space="preserve"> </v>
          </cell>
          <cell r="M59" t="str">
            <v xml:space="preserve"> </v>
          </cell>
          <cell r="N59" t="str">
            <v xml:space="preserve"> </v>
          </cell>
        </row>
        <row r="60">
          <cell r="C60"/>
          <cell r="D60" t="str">
            <v xml:space="preserve"> </v>
          </cell>
          <cell r="E60"/>
          <cell r="F60" t="str">
            <v xml:space="preserve"> </v>
          </cell>
          <cell r="G60"/>
          <cell r="H60"/>
          <cell r="I60"/>
          <cell r="J60"/>
          <cell r="K60"/>
          <cell r="L60" t="str">
            <v xml:space="preserve"> </v>
          </cell>
          <cell r="M60" t="str">
            <v xml:space="preserve"> </v>
          </cell>
          <cell r="N60" t="str">
            <v xml:space="preserve"> </v>
          </cell>
        </row>
        <row r="61">
          <cell r="C61"/>
          <cell r="D61"/>
          <cell r="E61"/>
          <cell r="F61" t="str">
            <v xml:space="preserve"> </v>
          </cell>
          <cell r="G61"/>
          <cell r="H61"/>
          <cell r="I61"/>
          <cell r="J61"/>
          <cell r="K61"/>
          <cell r="L61"/>
          <cell r="M61"/>
          <cell r="N61" t="str">
            <v xml:space="preserve"> </v>
          </cell>
        </row>
        <row r="62"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</row>
      </sheetData>
      <sheetData sheetId="2">
        <row r="7">
          <cell r="C7">
            <v>45371</v>
          </cell>
          <cell r="D7" t="str">
            <v>Wed</v>
          </cell>
          <cell r="E7">
            <v>1</v>
          </cell>
          <cell r="F7" t="str">
            <v>10:30 am</v>
          </cell>
          <cell r="G7"/>
          <cell r="H7"/>
          <cell r="I7"/>
          <cell r="J7"/>
          <cell r="K7"/>
          <cell r="L7" t="str">
            <v xml:space="preserve"> </v>
          </cell>
          <cell r="M7" t="str">
            <v xml:space="preserve"> </v>
          </cell>
          <cell r="N7" t="str">
            <v>Group Ride Wed</v>
          </cell>
        </row>
        <row r="8">
          <cell r="C8">
            <v>45394</v>
          </cell>
          <cell r="D8" t="str">
            <v>Fri</v>
          </cell>
          <cell r="E8">
            <v>1</v>
          </cell>
          <cell r="F8" t="str">
            <v>10:30 am</v>
          </cell>
          <cell r="G8"/>
          <cell r="H8"/>
          <cell r="I8"/>
          <cell r="J8"/>
          <cell r="K8"/>
          <cell r="L8" t="str">
            <v xml:space="preserve"> </v>
          </cell>
          <cell r="M8" t="str">
            <v xml:space="preserve"> </v>
          </cell>
          <cell r="N8" t="str">
            <v>Group Ride Fri</v>
          </cell>
        </row>
        <row r="9">
          <cell r="C9">
            <v>45395</v>
          </cell>
          <cell r="D9" t="str">
            <v>Sat</v>
          </cell>
          <cell r="E9">
            <v>4</v>
          </cell>
          <cell r="F9" t="str">
            <v>11:00 am</v>
          </cell>
          <cell r="G9" t="str">
            <v>12:00  pm</v>
          </cell>
          <cell r="H9" t="str">
            <v>1:00 pm</v>
          </cell>
          <cell r="I9" t="str">
            <v>2:00 pm</v>
          </cell>
          <cell r="J9"/>
          <cell r="K9"/>
          <cell r="L9" t="str">
            <v xml:space="preserve"> </v>
          </cell>
          <cell r="M9" t="str">
            <v xml:space="preserve"> </v>
          </cell>
          <cell r="N9" t="str">
            <v>Operate-A-Loco</v>
          </cell>
        </row>
        <row r="10">
          <cell r="C10">
            <v>45396</v>
          </cell>
          <cell r="D10" t="str">
            <v>Sun</v>
          </cell>
          <cell r="E10">
            <v>3</v>
          </cell>
          <cell r="F10" t="str">
            <v>1:00 pm</v>
          </cell>
          <cell r="G10" t="str">
            <v>2:30 pm</v>
          </cell>
          <cell r="H10" t="str">
            <v>4:00 pm</v>
          </cell>
          <cell r="J10"/>
          <cell r="K10"/>
          <cell r="L10" t="str">
            <v xml:space="preserve"> </v>
          </cell>
          <cell r="M10" t="str">
            <v xml:space="preserve"> </v>
          </cell>
          <cell r="N10" t="str">
            <v>Caboose Hop</v>
          </cell>
        </row>
        <row r="11">
          <cell r="C11">
            <v>45399</v>
          </cell>
          <cell r="D11" t="str">
            <v>Wed</v>
          </cell>
          <cell r="E11">
            <v>1</v>
          </cell>
          <cell r="F11" t="str">
            <v>10:30 am</v>
          </cell>
          <cell r="G11"/>
          <cell r="H11"/>
          <cell r="I11"/>
          <cell r="J11"/>
          <cell r="K11"/>
          <cell r="L11" t="str">
            <v xml:space="preserve"> </v>
          </cell>
          <cell r="M11" t="str">
            <v xml:space="preserve"> </v>
          </cell>
          <cell r="N11" t="str">
            <v>Group ride Wed</v>
          </cell>
        </row>
        <row r="12">
          <cell r="C12">
            <v>45402</v>
          </cell>
          <cell r="D12" t="str">
            <v>Sat</v>
          </cell>
          <cell r="E12">
            <v>2</v>
          </cell>
          <cell r="F12" t="str">
            <v>1:30 pm</v>
          </cell>
          <cell r="G12" t="str">
            <v>3:00 pm</v>
          </cell>
          <cell r="H12"/>
          <cell r="I12"/>
          <cell r="J12"/>
          <cell r="K12"/>
          <cell r="L12" t="str">
            <v xml:space="preserve"> </v>
          </cell>
          <cell r="M12" t="str">
            <v xml:space="preserve"> </v>
          </cell>
          <cell r="N12" t="str">
            <v>NCRM Anniv</v>
          </cell>
        </row>
        <row r="13">
          <cell r="C13">
            <v>45403</v>
          </cell>
          <cell r="D13" t="str">
            <v>Sun</v>
          </cell>
          <cell r="E13">
            <v>3</v>
          </cell>
          <cell r="F13" t="str">
            <v>11:00 am</v>
          </cell>
          <cell r="G13" t="str">
            <v>12:30  pm</v>
          </cell>
          <cell r="H13" t="str">
            <v>2:00 pm</v>
          </cell>
          <cell r="I13"/>
          <cell r="J13"/>
          <cell r="K13"/>
          <cell r="L13" t="str">
            <v xml:space="preserve"> </v>
          </cell>
          <cell r="M13" t="str">
            <v xml:space="preserve"> </v>
          </cell>
          <cell r="N13" t="str">
            <v>NCRM Anniv</v>
          </cell>
        </row>
        <row r="14">
          <cell r="C14">
            <v>45409</v>
          </cell>
          <cell r="D14" t="str">
            <v>Sat</v>
          </cell>
          <cell r="E14">
            <v>4</v>
          </cell>
          <cell r="F14" t="str">
            <v>11:00 am</v>
          </cell>
          <cell r="G14" t="str">
            <v>12:00  pm</v>
          </cell>
          <cell r="H14" t="str">
            <v>1:00 pm</v>
          </cell>
          <cell r="I14" t="str">
            <v>2:00 pm</v>
          </cell>
          <cell r="J14"/>
          <cell r="K14"/>
          <cell r="L14" t="str">
            <v xml:space="preserve"> </v>
          </cell>
          <cell r="M14" t="str">
            <v xml:space="preserve"> </v>
          </cell>
          <cell r="N14" t="str">
            <v>Operate-A-Loco</v>
          </cell>
        </row>
        <row r="15">
          <cell r="C15">
            <v>45417</v>
          </cell>
          <cell r="D15" t="str">
            <v>Sun</v>
          </cell>
          <cell r="E15">
            <v>4</v>
          </cell>
          <cell r="F15" t="str">
            <v>9:30 am</v>
          </cell>
          <cell r="G15" t="str">
            <v>11:00 am</v>
          </cell>
          <cell r="H15" t="str">
            <v>12:30 pm</v>
          </cell>
          <cell r="I15" t="str">
            <v>2:00 pm</v>
          </cell>
          <cell r="J15"/>
          <cell r="K15"/>
          <cell r="L15" t="str">
            <v xml:space="preserve"> </v>
          </cell>
          <cell r="M15" t="str">
            <v xml:space="preserve"> </v>
          </cell>
          <cell r="N15" t="str">
            <v>Slow Down Sunday</v>
          </cell>
        </row>
        <row r="16">
          <cell r="C16">
            <v>45422</v>
          </cell>
          <cell r="D16" t="str">
            <v>Fri</v>
          </cell>
          <cell r="E16">
            <v>1</v>
          </cell>
          <cell r="F16" t="str">
            <v>10:30 am</v>
          </cell>
          <cell r="G16"/>
          <cell r="H16"/>
          <cell r="I16"/>
          <cell r="J16"/>
          <cell r="K16"/>
          <cell r="L16" t="str">
            <v xml:space="preserve"> </v>
          </cell>
          <cell r="M16" t="str">
            <v xml:space="preserve"> </v>
          </cell>
          <cell r="N16" t="str">
            <v>Group Ride Fri</v>
          </cell>
        </row>
        <row r="17">
          <cell r="C17">
            <v>45423</v>
          </cell>
          <cell r="D17" t="str">
            <v>Sat</v>
          </cell>
          <cell r="E17">
            <v>4</v>
          </cell>
          <cell r="F17" t="str">
            <v>11:00 am</v>
          </cell>
          <cell r="G17" t="str">
            <v>12:00  pm</v>
          </cell>
          <cell r="H17" t="str">
            <v>1:00 pm</v>
          </cell>
          <cell r="I17" t="str">
            <v>2:00 pm</v>
          </cell>
          <cell r="J17"/>
          <cell r="K17"/>
          <cell r="L17" t="str">
            <v xml:space="preserve"> </v>
          </cell>
          <cell r="M17" t="str">
            <v xml:space="preserve"> </v>
          </cell>
          <cell r="N17" t="str">
            <v>Operate-A-Loco</v>
          </cell>
        </row>
        <row r="18">
          <cell r="C18">
            <v>45427</v>
          </cell>
          <cell r="D18" t="str">
            <v>Wed</v>
          </cell>
          <cell r="E18">
            <v>1</v>
          </cell>
          <cell r="F18" t="str">
            <v>10:30 am</v>
          </cell>
          <cell r="G18"/>
          <cell r="H18"/>
          <cell r="I18"/>
          <cell r="J18"/>
          <cell r="K18"/>
          <cell r="L18" t="str">
            <v xml:space="preserve"> </v>
          </cell>
          <cell r="M18" t="str">
            <v xml:space="preserve"> </v>
          </cell>
          <cell r="N18" t="str">
            <v>Group Ride Wed</v>
          </cell>
        </row>
        <row r="19">
          <cell r="C19">
            <v>45430</v>
          </cell>
          <cell r="D19" t="str">
            <v>Sat</v>
          </cell>
          <cell r="E19">
            <v>3</v>
          </cell>
          <cell r="F19" t="str">
            <v>3:00 pm</v>
          </cell>
          <cell r="G19" t="str">
            <v>4:15 pm</v>
          </cell>
          <cell r="H19" t="str">
            <v>5:30 pm</v>
          </cell>
          <cell r="I19"/>
          <cell r="J19"/>
          <cell r="K19"/>
          <cell r="L19" t="str">
            <v xml:space="preserve"> </v>
          </cell>
          <cell r="M19" t="str">
            <v xml:space="preserve"> </v>
          </cell>
          <cell r="N19" t="str">
            <v>Brew &amp; Choo</v>
          </cell>
        </row>
        <row r="20">
          <cell r="C20">
            <v>45437</v>
          </cell>
          <cell r="D20" t="str">
            <v>Sat</v>
          </cell>
          <cell r="E20">
            <v>4</v>
          </cell>
          <cell r="F20" t="str">
            <v>11:00 am</v>
          </cell>
          <cell r="G20" t="str">
            <v>12:00  pm</v>
          </cell>
          <cell r="H20" t="str">
            <v>1:00 pm</v>
          </cell>
          <cell r="I20" t="str">
            <v>2:00 pm</v>
          </cell>
          <cell r="J20"/>
          <cell r="K20"/>
          <cell r="L20" t="str">
            <v xml:space="preserve"> </v>
          </cell>
          <cell r="M20" t="str">
            <v xml:space="preserve"> </v>
          </cell>
          <cell r="N20" t="str">
            <v>Operate-A-Loco</v>
          </cell>
        </row>
        <row r="21">
          <cell r="C21">
            <v>45445</v>
          </cell>
          <cell r="D21" t="str">
            <v>Sun</v>
          </cell>
          <cell r="E21">
            <v>4</v>
          </cell>
          <cell r="F21" t="str">
            <v>9:30 am</v>
          </cell>
          <cell r="G21" t="str">
            <v>11:00 am</v>
          </cell>
          <cell r="H21" t="str">
            <v>12:30 pm</v>
          </cell>
          <cell r="I21" t="str">
            <v>2:00 pm</v>
          </cell>
          <cell r="J21"/>
          <cell r="K21"/>
          <cell r="L21" t="str">
            <v xml:space="preserve"> </v>
          </cell>
          <cell r="M21" t="str">
            <v xml:space="preserve"> </v>
          </cell>
          <cell r="N21" t="str">
            <v>Slow Down Sunday</v>
          </cell>
        </row>
        <row r="22">
          <cell r="C22">
            <v>45450</v>
          </cell>
          <cell r="D22" t="str">
            <v>Fri</v>
          </cell>
          <cell r="E22">
            <v>1</v>
          </cell>
          <cell r="F22" t="str">
            <v>10:30 am</v>
          </cell>
          <cell r="G22"/>
          <cell r="H22"/>
          <cell r="I22"/>
          <cell r="J22"/>
          <cell r="K22"/>
          <cell r="L22" t="str">
            <v xml:space="preserve"> </v>
          </cell>
          <cell r="M22" t="str">
            <v xml:space="preserve"> </v>
          </cell>
          <cell r="N22" t="str">
            <v>Group Ride Fri</v>
          </cell>
        </row>
        <row r="23">
          <cell r="C23">
            <v>45451</v>
          </cell>
          <cell r="D23" t="str">
            <v>Sat</v>
          </cell>
          <cell r="E23">
            <v>4</v>
          </cell>
          <cell r="F23" t="str">
            <v>11:00 am</v>
          </cell>
          <cell r="G23" t="str">
            <v>12:00  pm</v>
          </cell>
          <cell r="H23" t="str">
            <v>1:00 pm</v>
          </cell>
          <cell r="I23" t="str">
            <v>2:00 pm</v>
          </cell>
          <cell r="J23"/>
          <cell r="K23"/>
          <cell r="L23" t="str">
            <v xml:space="preserve"> </v>
          </cell>
          <cell r="M23" t="str">
            <v xml:space="preserve"> </v>
          </cell>
          <cell r="N23" t="str">
            <v>Operate-A-Loco</v>
          </cell>
        </row>
        <row r="24">
          <cell r="C24">
            <v>45455</v>
          </cell>
          <cell r="D24" t="str">
            <v>Wed</v>
          </cell>
          <cell r="E24">
            <v>1</v>
          </cell>
          <cell r="F24" t="str">
            <v>10:30 am</v>
          </cell>
          <cell r="G24"/>
          <cell r="H24"/>
          <cell r="I24"/>
          <cell r="J24"/>
          <cell r="K24"/>
          <cell r="L24" t="str">
            <v xml:space="preserve"> </v>
          </cell>
          <cell r="M24" t="str">
            <v xml:space="preserve"> </v>
          </cell>
          <cell r="N24" t="str">
            <v>Group Ride Wed</v>
          </cell>
        </row>
        <row r="25">
          <cell r="C25">
            <v>45459</v>
          </cell>
          <cell r="D25" t="str">
            <v>Sun</v>
          </cell>
          <cell r="E25">
            <v>4</v>
          </cell>
          <cell r="F25" t="str">
            <v>11:00 am</v>
          </cell>
          <cell r="G25" t="str">
            <v>12:00  pm</v>
          </cell>
          <cell r="H25" t="str">
            <v>1:00 pm</v>
          </cell>
          <cell r="I25" t="str">
            <v>2:00 pm</v>
          </cell>
          <cell r="J25"/>
          <cell r="K25"/>
          <cell r="L25" t="str">
            <v xml:space="preserve"> </v>
          </cell>
          <cell r="M25" t="str">
            <v xml:space="preserve"> </v>
          </cell>
          <cell r="N25" t="str">
            <v>Operate-A-Loco</v>
          </cell>
        </row>
        <row r="26">
          <cell r="C26">
            <v>45465</v>
          </cell>
          <cell r="D26" t="str">
            <v>Sat</v>
          </cell>
          <cell r="E26">
            <v>3</v>
          </cell>
          <cell r="F26" t="str">
            <v>3:00 pm</v>
          </cell>
          <cell r="G26" t="str">
            <v>4:15 pm</v>
          </cell>
          <cell r="H26" t="str">
            <v>5:30 pm</v>
          </cell>
          <cell r="I26"/>
          <cell r="J26"/>
          <cell r="K26"/>
          <cell r="L26" t="str">
            <v xml:space="preserve"> </v>
          </cell>
          <cell r="M26" t="str">
            <v xml:space="preserve"> </v>
          </cell>
          <cell r="N26" t="str">
            <v>Brew &amp; Choo</v>
          </cell>
        </row>
        <row r="27">
          <cell r="C27">
            <v>45479</v>
          </cell>
          <cell r="D27" t="str">
            <v>Sat</v>
          </cell>
          <cell r="E27">
            <v>4</v>
          </cell>
          <cell r="F27" t="str">
            <v>11:00 am</v>
          </cell>
          <cell r="G27" t="str">
            <v>12:00  pm</v>
          </cell>
          <cell r="H27" t="str">
            <v>1:00 pm</v>
          </cell>
          <cell r="I27" t="str">
            <v>2:00 pm</v>
          </cell>
          <cell r="J27"/>
          <cell r="K27"/>
          <cell r="L27" t="str">
            <v xml:space="preserve"> </v>
          </cell>
          <cell r="M27" t="str">
            <v xml:space="preserve"> </v>
          </cell>
          <cell r="N27" t="str">
            <v>Operate-A-Loco</v>
          </cell>
        </row>
        <row r="28">
          <cell r="C28">
            <v>45485</v>
          </cell>
          <cell r="D28" t="str">
            <v>Fri</v>
          </cell>
          <cell r="E28">
            <v>1</v>
          </cell>
          <cell r="F28" t="str">
            <v>10:30 am</v>
          </cell>
          <cell r="G28"/>
          <cell r="H28"/>
          <cell r="I28"/>
          <cell r="J28"/>
          <cell r="K28"/>
          <cell r="L28" t="str">
            <v xml:space="preserve"> </v>
          </cell>
          <cell r="M28" t="str">
            <v xml:space="preserve"> </v>
          </cell>
          <cell r="N28" t="str">
            <v>Group Ride Fri</v>
          </cell>
        </row>
        <row r="29">
          <cell r="C29">
            <v>45486</v>
          </cell>
          <cell r="D29" t="str">
            <v>Sat</v>
          </cell>
          <cell r="E29">
            <v>4</v>
          </cell>
          <cell r="F29" t="str">
            <v>11:00 am</v>
          </cell>
          <cell r="G29" t="str">
            <v>12:00  pm</v>
          </cell>
          <cell r="H29" t="str">
            <v>1:00 pm</v>
          </cell>
          <cell r="I29" t="str">
            <v>2:00 pm</v>
          </cell>
          <cell r="J29"/>
          <cell r="K29"/>
          <cell r="L29" t="str">
            <v xml:space="preserve"> </v>
          </cell>
          <cell r="M29" t="str">
            <v xml:space="preserve"> </v>
          </cell>
          <cell r="N29" t="str">
            <v>Operate-A-Loco</v>
          </cell>
        </row>
        <row r="30">
          <cell r="C30">
            <v>45487</v>
          </cell>
          <cell r="D30" t="str">
            <v>Sun</v>
          </cell>
          <cell r="E30">
            <v>4</v>
          </cell>
          <cell r="F30" t="str">
            <v>9:30 am</v>
          </cell>
          <cell r="G30" t="str">
            <v>11:00 am</v>
          </cell>
          <cell r="H30" t="str">
            <v>12:30 pm</v>
          </cell>
          <cell r="I30" t="str">
            <v>2:00 pm</v>
          </cell>
          <cell r="J30"/>
          <cell r="K30"/>
          <cell r="L30" t="str">
            <v xml:space="preserve"> </v>
          </cell>
          <cell r="M30" t="str">
            <v xml:space="preserve"> </v>
          </cell>
          <cell r="N30" t="str">
            <v>Slow Down Sunday</v>
          </cell>
        </row>
        <row r="31">
          <cell r="C31">
            <v>45490</v>
          </cell>
          <cell r="D31" t="str">
            <v>Wed</v>
          </cell>
          <cell r="E31">
            <v>1</v>
          </cell>
          <cell r="F31" t="str">
            <v>10:30 am</v>
          </cell>
          <cell r="G31"/>
          <cell r="H31"/>
          <cell r="I31"/>
          <cell r="J31"/>
          <cell r="K31"/>
          <cell r="L31" t="str">
            <v xml:space="preserve"> </v>
          </cell>
          <cell r="M31" t="str">
            <v xml:space="preserve"> </v>
          </cell>
          <cell r="N31" t="str">
            <v>Group Ride Wed</v>
          </cell>
        </row>
        <row r="32">
          <cell r="C32">
            <v>45500</v>
          </cell>
          <cell r="D32" t="str">
            <v>Sat</v>
          </cell>
          <cell r="E32">
            <v>3</v>
          </cell>
          <cell r="F32" t="str">
            <v>3:00 pm</v>
          </cell>
          <cell r="G32" t="str">
            <v>4:15 pm</v>
          </cell>
          <cell r="H32" t="str">
            <v>5:30 pm</v>
          </cell>
          <cell r="I32"/>
          <cell r="J32"/>
          <cell r="K32"/>
          <cell r="L32" t="str">
            <v xml:space="preserve"> </v>
          </cell>
          <cell r="M32" t="str">
            <v xml:space="preserve"> </v>
          </cell>
          <cell r="N32" t="str">
            <v>Brew &amp; Choo</v>
          </cell>
        </row>
        <row r="33">
          <cell r="C33">
            <v>45513</v>
          </cell>
          <cell r="D33" t="str">
            <v>Fri</v>
          </cell>
          <cell r="E33">
            <v>1</v>
          </cell>
          <cell r="F33" t="str">
            <v>10:30 am</v>
          </cell>
          <cell r="G33"/>
          <cell r="H33"/>
          <cell r="I33"/>
          <cell r="J33"/>
          <cell r="K33"/>
          <cell r="L33" t="str">
            <v xml:space="preserve"> </v>
          </cell>
          <cell r="M33" t="str">
            <v xml:space="preserve"> </v>
          </cell>
          <cell r="N33" t="str">
            <v>Group Ride Fri</v>
          </cell>
        </row>
        <row r="34">
          <cell r="C34">
            <v>45514</v>
          </cell>
          <cell r="D34" t="str">
            <v>Sat</v>
          </cell>
          <cell r="E34">
            <v>4</v>
          </cell>
          <cell r="F34" t="str">
            <v>11:00 am</v>
          </cell>
          <cell r="G34" t="str">
            <v>12:00  pm</v>
          </cell>
          <cell r="H34" t="str">
            <v>1:00 pm</v>
          </cell>
          <cell r="I34" t="str">
            <v>2:00 pm</v>
          </cell>
          <cell r="J34"/>
          <cell r="K34"/>
          <cell r="L34" t="str">
            <v xml:space="preserve"> </v>
          </cell>
          <cell r="M34" t="str">
            <v xml:space="preserve"> </v>
          </cell>
          <cell r="N34" t="str">
            <v>Operate-A-Loco</v>
          </cell>
        </row>
        <row r="35">
          <cell r="C35">
            <v>45515</v>
          </cell>
          <cell r="D35" t="str">
            <v>Sun</v>
          </cell>
          <cell r="E35">
            <v>4</v>
          </cell>
          <cell r="F35" t="str">
            <v>9:30 am</v>
          </cell>
          <cell r="G35" t="str">
            <v>11:00 am</v>
          </cell>
          <cell r="H35" t="str">
            <v>12:30 pm</v>
          </cell>
          <cell r="I35" t="str">
            <v>2:00 pm</v>
          </cell>
          <cell r="J35"/>
          <cell r="K35"/>
          <cell r="L35" t="str">
            <v xml:space="preserve"> </v>
          </cell>
          <cell r="M35" t="str">
            <v xml:space="preserve"> </v>
          </cell>
          <cell r="N35" t="str">
            <v>Slow Down Sunday</v>
          </cell>
        </row>
        <row r="36">
          <cell r="C36">
            <v>45518</v>
          </cell>
          <cell r="D36" t="str">
            <v>Wed</v>
          </cell>
          <cell r="E36">
            <v>1</v>
          </cell>
          <cell r="F36" t="str">
            <v>10:30 am</v>
          </cell>
          <cell r="G36"/>
          <cell r="H36"/>
          <cell r="I36"/>
          <cell r="J36"/>
          <cell r="K36"/>
          <cell r="L36" t="str">
            <v xml:space="preserve"> </v>
          </cell>
          <cell r="M36" t="str">
            <v xml:space="preserve"> </v>
          </cell>
          <cell r="N36" t="str">
            <v>Group Ride Wed</v>
          </cell>
        </row>
        <row r="37">
          <cell r="C37">
            <v>45528</v>
          </cell>
          <cell r="D37" t="str">
            <v>Sat</v>
          </cell>
          <cell r="E37">
            <v>4</v>
          </cell>
          <cell r="F37" t="str">
            <v>11:00 am</v>
          </cell>
          <cell r="G37" t="str">
            <v>12:00  pm</v>
          </cell>
          <cell r="H37" t="str">
            <v>1:00 pm</v>
          </cell>
          <cell r="I37" t="str">
            <v>2:00 pm</v>
          </cell>
          <cell r="J37"/>
          <cell r="K37"/>
          <cell r="L37" t="str">
            <v xml:space="preserve"> </v>
          </cell>
          <cell r="M37" t="str">
            <v xml:space="preserve"> </v>
          </cell>
          <cell r="N37" t="str">
            <v>Operate-A-Loco</v>
          </cell>
        </row>
        <row r="38">
          <cell r="C38">
            <v>45535</v>
          </cell>
          <cell r="D38" t="str">
            <v>Sat</v>
          </cell>
          <cell r="E38">
            <v>3</v>
          </cell>
          <cell r="F38" t="str">
            <v>3:00 pm</v>
          </cell>
          <cell r="G38" t="str">
            <v>4:15 pm</v>
          </cell>
          <cell r="H38" t="str">
            <v>5:30 pm</v>
          </cell>
          <cell r="I38"/>
          <cell r="J38"/>
          <cell r="K38"/>
          <cell r="L38" t="str">
            <v xml:space="preserve"> </v>
          </cell>
          <cell r="M38" t="str">
            <v xml:space="preserve"> </v>
          </cell>
          <cell r="N38" t="str">
            <v>Brew &amp; Choo</v>
          </cell>
        </row>
        <row r="39">
          <cell r="C39">
            <v>45543</v>
          </cell>
          <cell r="D39" t="str">
            <v>Sun</v>
          </cell>
          <cell r="E39">
            <v>4</v>
          </cell>
          <cell r="F39" t="str">
            <v>9:30 am</v>
          </cell>
          <cell r="G39" t="str">
            <v>11:00 am</v>
          </cell>
          <cell r="H39" t="str">
            <v>12:30 pm</v>
          </cell>
          <cell r="I39" t="str">
            <v>2:00 pm</v>
          </cell>
          <cell r="J39"/>
          <cell r="K39"/>
          <cell r="L39" t="str">
            <v xml:space="preserve"> </v>
          </cell>
          <cell r="M39" t="str">
            <v xml:space="preserve"> </v>
          </cell>
          <cell r="N39" t="str">
            <v>Thomas in the Garden</v>
          </cell>
        </row>
        <row r="40">
          <cell r="C40">
            <v>45549</v>
          </cell>
          <cell r="D40" t="str">
            <v>Sat</v>
          </cell>
          <cell r="E40">
            <v>4</v>
          </cell>
          <cell r="F40" t="str">
            <v>11:00 am</v>
          </cell>
          <cell r="G40" t="str">
            <v>12:00  pm</v>
          </cell>
          <cell r="H40" t="str">
            <v>1:00 pm</v>
          </cell>
          <cell r="I40" t="str">
            <v>2:00 pm</v>
          </cell>
          <cell r="J40"/>
          <cell r="K40"/>
          <cell r="L40" t="str">
            <v xml:space="preserve"> </v>
          </cell>
          <cell r="M40" t="str">
            <v xml:space="preserve"> </v>
          </cell>
          <cell r="N40" t="str">
            <v>Operate-A-Loco</v>
          </cell>
        </row>
        <row r="41">
          <cell r="C41">
            <v>45553</v>
          </cell>
          <cell r="D41" t="str">
            <v>Wed</v>
          </cell>
          <cell r="E41">
            <v>1</v>
          </cell>
          <cell r="F41" t="str">
            <v>10:30 am</v>
          </cell>
          <cell r="G41"/>
          <cell r="H41"/>
          <cell r="I41"/>
          <cell r="J41"/>
          <cell r="K41"/>
          <cell r="L41" t="str">
            <v xml:space="preserve"> </v>
          </cell>
          <cell r="M41" t="str">
            <v xml:space="preserve"> </v>
          </cell>
          <cell r="N41" t="str">
            <v>Group Ride Wed</v>
          </cell>
        </row>
        <row r="42">
          <cell r="C42">
            <v>45562</v>
          </cell>
          <cell r="D42" t="str">
            <v>Fri</v>
          </cell>
          <cell r="E42">
            <v>1</v>
          </cell>
          <cell r="F42" t="str">
            <v>10:30 am</v>
          </cell>
          <cell r="G42"/>
          <cell r="H42"/>
          <cell r="I42"/>
          <cell r="J42"/>
          <cell r="K42"/>
          <cell r="L42" t="str">
            <v xml:space="preserve"> </v>
          </cell>
          <cell r="M42" t="str">
            <v xml:space="preserve"> </v>
          </cell>
          <cell r="N42" t="str">
            <v>Group Ride Fri</v>
          </cell>
        </row>
        <row r="43">
          <cell r="C43">
            <v>45563</v>
          </cell>
          <cell r="D43" t="str">
            <v>Sat</v>
          </cell>
          <cell r="E43">
            <v>4</v>
          </cell>
          <cell r="F43" t="str">
            <v>11:00 am</v>
          </cell>
          <cell r="G43" t="str">
            <v>12:00  pm</v>
          </cell>
          <cell r="H43" t="str">
            <v>1:00 pm</v>
          </cell>
          <cell r="I43" t="str">
            <v>2:00 pm</v>
          </cell>
          <cell r="J43"/>
          <cell r="K43"/>
          <cell r="L43" t="str">
            <v xml:space="preserve"> </v>
          </cell>
          <cell r="M43" t="str">
            <v xml:space="preserve"> </v>
          </cell>
          <cell r="N43" t="str">
            <v>Operate-A-Loco</v>
          </cell>
        </row>
        <row r="44">
          <cell r="C44">
            <v>45577</v>
          </cell>
          <cell r="D44" t="str">
            <v>Sat</v>
          </cell>
          <cell r="E44">
            <v>5</v>
          </cell>
          <cell r="F44" t="str">
            <v>2:15 pm</v>
          </cell>
          <cell r="G44" t="str">
            <v>3:30 pm</v>
          </cell>
          <cell r="H44" t="str">
            <v>4:45 pm</v>
          </cell>
          <cell r="I44" t="str">
            <v>6:30 pm</v>
          </cell>
          <cell r="J44" t="str">
            <v>7:45 pm</v>
          </cell>
          <cell r="K44"/>
          <cell r="L44" t="str">
            <v xml:space="preserve"> </v>
          </cell>
          <cell r="M44" t="str">
            <v xml:space="preserve"> </v>
          </cell>
          <cell r="N44" t="str">
            <v>Trick/Treat Halloween</v>
          </cell>
        </row>
        <row r="45">
          <cell r="C45">
            <v>45581</v>
          </cell>
          <cell r="D45" t="str">
            <v>Wed</v>
          </cell>
          <cell r="E45">
            <v>1</v>
          </cell>
          <cell r="F45" t="str">
            <v>10:30 am</v>
          </cell>
          <cell r="G45"/>
          <cell r="H45"/>
          <cell r="I45"/>
          <cell r="J45"/>
          <cell r="K45"/>
          <cell r="L45" t="str">
            <v xml:space="preserve"> </v>
          </cell>
          <cell r="M45" t="str">
            <v xml:space="preserve"> </v>
          </cell>
          <cell r="N45" t="str">
            <v>Group Ride Wed</v>
          </cell>
        </row>
        <row r="46">
          <cell r="C46">
            <v>45584</v>
          </cell>
          <cell r="D46" t="str">
            <v>Sat</v>
          </cell>
          <cell r="E46">
            <v>5</v>
          </cell>
          <cell r="F46" t="str">
            <v>2:15 pm</v>
          </cell>
          <cell r="G46" t="str">
            <v>3:30 pm</v>
          </cell>
          <cell r="H46" t="str">
            <v>4:45 pm</v>
          </cell>
          <cell r="I46" t="str">
            <v>6:30 pm</v>
          </cell>
          <cell r="J46" t="str">
            <v>7:45 pm</v>
          </cell>
          <cell r="K46"/>
          <cell r="L46" t="str">
            <v xml:space="preserve"> </v>
          </cell>
          <cell r="M46" t="str">
            <v xml:space="preserve"> </v>
          </cell>
          <cell r="N46" t="str">
            <v>Trick/Treat Halloween</v>
          </cell>
        </row>
        <row r="47">
          <cell r="C47">
            <v>45590</v>
          </cell>
          <cell r="D47" t="str">
            <v>Fri</v>
          </cell>
          <cell r="E47">
            <v>3</v>
          </cell>
          <cell r="F47" t="str">
            <v>5:00 pm</v>
          </cell>
          <cell r="G47" t="str">
            <v>6:30 pm</v>
          </cell>
          <cell r="H47" t="str">
            <v>7:45 pm</v>
          </cell>
          <cell r="I47"/>
          <cell r="J47"/>
          <cell r="K47"/>
          <cell r="L47" t="str">
            <v xml:space="preserve"> </v>
          </cell>
          <cell r="M47" t="str">
            <v xml:space="preserve"> </v>
          </cell>
          <cell r="N47" t="str">
            <v>Trick/Treat Halloween</v>
          </cell>
        </row>
        <row r="48">
          <cell r="C48">
            <v>45591</v>
          </cell>
          <cell r="D48" t="str">
            <v>Sat</v>
          </cell>
          <cell r="E48">
            <v>5</v>
          </cell>
          <cell r="F48" t="str">
            <v>2:15 pm</v>
          </cell>
          <cell r="G48" t="str">
            <v>3:30 pm</v>
          </cell>
          <cell r="H48" t="str">
            <v>4:45 pm</v>
          </cell>
          <cell r="I48" t="str">
            <v>6:30 pm</v>
          </cell>
          <cell r="J48" t="str">
            <v>7:45 pm</v>
          </cell>
          <cell r="K48"/>
          <cell r="L48" t="str">
            <v xml:space="preserve"> </v>
          </cell>
          <cell r="M48" t="str">
            <v xml:space="preserve"> </v>
          </cell>
          <cell r="N48" t="str">
            <v>Trick/Treat Halloween</v>
          </cell>
        </row>
        <row r="49">
          <cell r="C49">
            <v>45605</v>
          </cell>
          <cell r="D49" t="str">
            <v>Sat</v>
          </cell>
          <cell r="E49">
            <v>4</v>
          </cell>
          <cell r="F49" t="str">
            <v>11:00 am</v>
          </cell>
          <cell r="G49" t="str">
            <v>12:00  pm</v>
          </cell>
          <cell r="H49" t="str">
            <v>1:00 pm</v>
          </cell>
          <cell r="I49" t="str">
            <v>2:00 pm</v>
          </cell>
          <cell r="J49"/>
          <cell r="K49"/>
          <cell r="L49" t="str">
            <v xml:space="preserve"> </v>
          </cell>
          <cell r="M49" t="str">
            <v xml:space="preserve"> </v>
          </cell>
          <cell r="N49" t="str">
            <v>Operate-A-Loco</v>
          </cell>
        </row>
        <row r="50">
          <cell r="C50">
            <v>45606</v>
          </cell>
          <cell r="D50" t="str">
            <v>Sun</v>
          </cell>
          <cell r="E50">
            <v>4</v>
          </cell>
          <cell r="F50" t="str">
            <v>9:30 am</v>
          </cell>
          <cell r="G50" t="str">
            <v>11:00 am</v>
          </cell>
          <cell r="H50" t="str">
            <v>12:30 pm</v>
          </cell>
          <cell r="I50" t="str">
            <v>2:00 pm</v>
          </cell>
          <cell r="J50"/>
          <cell r="K50"/>
          <cell r="L50" t="str">
            <v xml:space="preserve"> </v>
          </cell>
          <cell r="M50" t="str">
            <v xml:space="preserve"> </v>
          </cell>
          <cell r="N50" t="str">
            <v>Slow Down Sunday</v>
          </cell>
        </row>
        <row r="51">
          <cell r="C51">
            <v>45609</v>
          </cell>
          <cell r="D51" t="str">
            <v>Wed</v>
          </cell>
          <cell r="E51">
            <v>1</v>
          </cell>
          <cell r="F51" t="str">
            <v>10:30 am</v>
          </cell>
          <cell r="G51"/>
          <cell r="H51"/>
          <cell r="I51"/>
          <cell r="J51"/>
          <cell r="K51"/>
          <cell r="L51" t="str">
            <v xml:space="preserve"> </v>
          </cell>
          <cell r="M51" t="str">
            <v xml:space="preserve"> </v>
          </cell>
          <cell r="N51" t="str">
            <v>Group Ride Wed</v>
          </cell>
        </row>
        <row r="52">
          <cell r="C52">
            <v>45633</v>
          </cell>
          <cell r="D52" t="str">
            <v>Sat</v>
          </cell>
          <cell r="E52">
            <v>5</v>
          </cell>
          <cell r="F52" t="str">
            <v>9:30 am</v>
          </cell>
          <cell r="G52" t="str">
            <v>11:00 am</v>
          </cell>
          <cell r="H52" t="str">
            <v>12:30 pm</v>
          </cell>
          <cell r="I52" t="str">
            <v>2:15 pm</v>
          </cell>
          <cell r="J52" t="str">
            <v>3:45 pm</v>
          </cell>
          <cell r="K52"/>
          <cell r="L52" t="str">
            <v xml:space="preserve"> </v>
          </cell>
          <cell r="M52" t="str">
            <v xml:space="preserve"> </v>
          </cell>
          <cell r="N52" t="str">
            <v>Santa Trains</v>
          </cell>
        </row>
        <row r="53">
          <cell r="C53">
            <v>45634</v>
          </cell>
          <cell r="D53" t="str">
            <v>Sun</v>
          </cell>
          <cell r="E53">
            <v>5</v>
          </cell>
          <cell r="F53" t="str">
            <v>9:30 am</v>
          </cell>
          <cell r="G53" t="str">
            <v>11:00 am</v>
          </cell>
          <cell r="H53" t="str">
            <v>12:30 pm</v>
          </cell>
          <cell r="I53" t="str">
            <v>2:15 pm</v>
          </cell>
          <cell r="J53" t="str">
            <v>3:45 pm</v>
          </cell>
          <cell r="K53"/>
          <cell r="L53" t="str">
            <v xml:space="preserve"> </v>
          </cell>
          <cell r="M53" t="str">
            <v xml:space="preserve"> </v>
          </cell>
          <cell r="N53" t="str">
            <v>Santa Trains</v>
          </cell>
        </row>
        <row r="54">
          <cell r="C54">
            <v>45640</v>
          </cell>
          <cell r="D54" t="str">
            <v>Sat</v>
          </cell>
          <cell r="E54">
            <v>5</v>
          </cell>
          <cell r="F54" t="str">
            <v>9:30 am</v>
          </cell>
          <cell r="G54" t="str">
            <v>11:00 am</v>
          </cell>
          <cell r="H54" t="str">
            <v>12:30 pm</v>
          </cell>
          <cell r="I54" t="str">
            <v>2:15 pm</v>
          </cell>
          <cell r="J54" t="str">
            <v>3:45 pm</v>
          </cell>
          <cell r="K54"/>
          <cell r="L54" t="str">
            <v xml:space="preserve"> </v>
          </cell>
          <cell r="M54" t="str">
            <v xml:space="preserve"> </v>
          </cell>
          <cell r="N54" t="str">
            <v>Santa Trains</v>
          </cell>
        </row>
        <row r="55">
          <cell r="C55">
            <v>45641</v>
          </cell>
          <cell r="D55" t="str">
            <v>Sun</v>
          </cell>
          <cell r="E55">
            <v>5</v>
          </cell>
          <cell r="F55" t="str">
            <v>9:30 am</v>
          </cell>
          <cell r="G55" t="str">
            <v>11:00 am</v>
          </cell>
          <cell r="H55" t="str">
            <v>12:30 pm</v>
          </cell>
          <cell r="I55" t="str">
            <v>2:15 pm</v>
          </cell>
          <cell r="J55" t="str">
            <v>3:45 pm</v>
          </cell>
          <cell r="K55"/>
          <cell r="L55" t="str">
            <v xml:space="preserve"> </v>
          </cell>
          <cell r="M55" t="str">
            <v xml:space="preserve"> </v>
          </cell>
          <cell r="N55" t="str">
            <v>Santa Trains</v>
          </cell>
        </row>
        <row r="56">
          <cell r="C56">
            <v>45647</v>
          </cell>
          <cell r="D56" t="str">
            <v>Sat</v>
          </cell>
          <cell r="E56">
            <v>5</v>
          </cell>
          <cell r="F56" t="str">
            <v>9:30 am</v>
          </cell>
          <cell r="G56" t="str">
            <v>11:00 am</v>
          </cell>
          <cell r="H56" t="str">
            <v>12:30 pm</v>
          </cell>
          <cell r="I56" t="str">
            <v>2:15 pm</v>
          </cell>
          <cell r="J56" t="str">
            <v>3:45 pm</v>
          </cell>
          <cell r="K56"/>
          <cell r="L56" t="str">
            <v xml:space="preserve"> </v>
          </cell>
          <cell r="M56" t="str">
            <v xml:space="preserve"> </v>
          </cell>
          <cell r="N56" t="str">
            <v>Santa Trains</v>
          </cell>
        </row>
        <row r="57">
          <cell r="C57"/>
          <cell r="D57" t="str">
            <v xml:space="preserve"> </v>
          </cell>
          <cell r="E57"/>
          <cell r="F57"/>
          <cell r="G57"/>
          <cell r="H57"/>
          <cell r="I57"/>
          <cell r="J57"/>
          <cell r="K57"/>
          <cell r="L57"/>
          <cell r="M57"/>
          <cell r="N57"/>
        </row>
        <row r="58">
          <cell r="C58"/>
          <cell r="D58" t="str">
            <v xml:space="preserve"> </v>
          </cell>
          <cell r="E58"/>
          <cell r="F58"/>
          <cell r="G58"/>
          <cell r="H58"/>
          <cell r="I58"/>
          <cell r="J58"/>
          <cell r="K58"/>
          <cell r="L58"/>
          <cell r="M58"/>
          <cell r="N58"/>
        </row>
        <row r="59">
          <cell r="C59"/>
          <cell r="D59" t="str">
            <v xml:space="preserve"> </v>
          </cell>
          <cell r="E59"/>
          <cell r="F59"/>
          <cell r="G59"/>
          <cell r="H59"/>
          <cell r="I59"/>
          <cell r="J59"/>
          <cell r="K59"/>
          <cell r="L59"/>
          <cell r="M59"/>
          <cell r="N59"/>
        </row>
        <row r="60">
          <cell r="C60"/>
          <cell r="D60" t="str">
            <v xml:space="preserve"> </v>
          </cell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incalendar.com/Good-Friday" TargetMode="External"/><Relationship Id="rId2" Type="http://schemas.openxmlformats.org/officeDocument/2006/relationships/hyperlink" Target="https://www.wincalendar.com/Holy-Thursday" TargetMode="External"/><Relationship Id="rId1" Type="http://schemas.openxmlformats.org/officeDocument/2006/relationships/hyperlink" Target="https://www.wincalendar.com/New-Years-Day" TargetMode="External"/><Relationship Id="rId6" Type="http://schemas.openxmlformats.org/officeDocument/2006/relationships/hyperlink" Target="https://www.wincalendar.com/Earth-Day" TargetMode="External"/><Relationship Id="rId5" Type="http://schemas.openxmlformats.org/officeDocument/2006/relationships/hyperlink" Target="https://www.wincalendar.com/Tax-Day" TargetMode="External"/><Relationship Id="rId4" Type="http://schemas.openxmlformats.org/officeDocument/2006/relationships/hyperlink" Target="https://www.wincalendar.com/Easter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0F213-F4F8-4450-B80D-38324DA73F9B}">
  <sheetPr codeName="Sheet3">
    <pageSetUpPr fitToPage="1"/>
  </sheetPr>
  <dimension ref="B1:N56"/>
  <sheetViews>
    <sheetView workbookViewId="0"/>
  </sheetViews>
  <sheetFormatPr defaultRowHeight="15"/>
  <cols>
    <col min="1" max="1" width="5.85546875" customWidth="1"/>
    <col min="2" max="2" width="6" customWidth="1"/>
    <col min="3" max="3" width="11.140625" customWidth="1"/>
    <col min="4" max="4" width="7.140625" customWidth="1"/>
    <col min="5" max="5" width="4.140625" style="34" customWidth="1"/>
    <col min="6" max="10" width="9.140625" style="34"/>
    <col min="11" max="11" width="5.85546875" customWidth="1"/>
    <col min="12" max="12" width="4.140625" customWidth="1"/>
    <col min="13" max="13" width="6.7109375" customWidth="1"/>
    <col min="14" max="14" width="21.7109375" customWidth="1"/>
  </cols>
  <sheetData>
    <row r="1" spans="2:14" ht="84.75" customHeight="1">
      <c r="B1" s="1"/>
      <c r="C1" s="2"/>
      <c r="D1" s="2"/>
      <c r="E1" s="3"/>
      <c r="F1" s="4"/>
      <c r="G1" s="4"/>
      <c r="H1" s="4"/>
      <c r="I1" s="4"/>
      <c r="J1" s="4"/>
      <c r="K1" s="5"/>
      <c r="L1" s="6"/>
      <c r="M1" s="6"/>
      <c r="N1" s="1"/>
    </row>
    <row r="2" spans="2:14" ht="30.75" customHeight="1">
      <c r="B2" s="1" t="s">
        <v>0</v>
      </c>
      <c r="C2" s="7" t="s">
        <v>101</v>
      </c>
      <c r="D2" s="8"/>
      <c r="E2" s="3"/>
      <c r="F2" s="9"/>
      <c r="G2" s="9"/>
      <c r="H2" s="9"/>
      <c r="I2" s="9"/>
      <c r="J2" s="9"/>
      <c r="K2" s="5"/>
      <c r="L2" s="10"/>
      <c r="M2" s="10"/>
      <c r="N2" s="11" t="s">
        <v>136</v>
      </c>
    </row>
    <row r="3" spans="2:14" ht="14.25" customHeight="1">
      <c r="B3" s="9"/>
      <c r="C3" s="12"/>
      <c r="D3" s="12"/>
      <c r="E3" s="3"/>
      <c r="F3" s="13"/>
      <c r="G3" s="13"/>
      <c r="H3" s="187"/>
      <c r="I3" s="16" t="s">
        <v>3</v>
      </c>
      <c r="J3" s="14">
        <f>SUM(K7:K66)</f>
        <v>70</v>
      </c>
      <c r="K3" s="15"/>
      <c r="L3" s="16"/>
      <c r="M3" s="16"/>
      <c r="N3" s="17">
        <f ca="1">TODAY()</f>
        <v>45411</v>
      </c>
    </row>
    <row r="4" spans="2:14" ht="3" customHeight="1" thickBot="1">
      <c r="B4" s="9"/>
      <c r="C4" s="12"/>
      <c r="D4" s="12"/>
      <c r="E4" s="3"/>
      <c r="F4" s="13"/>
      <c r="G4" s="13"/>
      <c r="H4" s="13"/>
      <c r="I4" s="13"/>
      <c r="J4" s="13"/>
      <c r="K4" s="15"/>
      <c r="L4" s="16"/>
      <c r="M4" s="16"/>
      <c r="N4" s="22"/>
    </row>
    <row r="5" spans="2:14" ht="34.5" thickBot="1">
      <c r="B5" s="25" t="s">
        <v>7</v>
      </c>
      <c r="C5" s="26" t="s">
        <v>8</v>
      </c>
      <c r="D5" s="26"/>
      <c r="E5" s="27" t="s">
        <v>9</v>
      </c>
      <c r="F5" s="28">
        <v>1</v>
      </c>
      <c r="G5" s="29">
        <v>2</v>
      </c>
      <c r="H5" s="29">
        <v>3</v>
      </c>
      <c r="I5" s="29">
        <v>4</v>
      </c>
      <c r="J5" s="29">
        <v>5</v>
      </c>
      <c r="K5" s="30" t="s">
        <v>10</v>
      </c>
      <c r="L5" s="31" t="s">
        <v>11</v>
      </c>
      <c r="M5" s="32" t="s">
        <v>12</v>
      </c>
      <c r="N5" s="32" t="s">
        <v>13</v>
      </c>
    </row>
    <row r="6" spans="2:14" ht="8.25" customHeight="1">
      <c r="K6" s="21"/>
      <c r="L6" s="35"/>
      <c r="M6" s="35"/>
    </row>
    <row r="7" spans="2:14">
      <c r="B7" s="36">
        <v>1</v>
      </c>
      <c r="C7" s="37">
        <v>45371</v>
      </c>
      <c r="D7" s="38" t="str">
        <f t="shared" ref="D7:D56" si="0">IF(C7=0," ",TEXT(C7,"ddd"))</f>
        <v>Wed</v>
      </c>
      <c r="E7" s="39">
        <v>1</v>
      </c>
      <c r="F7" s="40" t="s">
        <v>14</v>
      </c>
      <c r="G7" s="41"/>
      <c r="H7" s="41"/>
      <c r="I7" s="41"/>
      <c r="J7" s="41"/>
      <c r="K7" s="42">
        <f>'03-20'!L28</f>
        <v>70</v>
      </c>
      <c r="L7" s="43">
        <f t="shared" ref="L7:L8" si="1">IF(K7=0," ",K7/E7)</f>
        <v>70</v>
      </c>
      <c r="M7" s="43">
        <f>IF(K7=0," ",SUM(K$7:K7))</f>
        <v>70</v>
      </c>
      <c r="N7" s="44" t="s">
        <v>15</v>
      </c>
    </row>
    <row r="8" spans="2:14" ht="15.75" customHeight="1">
      <c r="B8" s="235">
        <v>2</v>
      </c>
      <c r="C8" s="234">
        <v>45394</v>
      </c>
      <c r="D8" s="243" t="str">
        <f t="shared" si="0"/>
        <v>Fri</v>
      </c>
      <c r="E8" s="248">
        <v>1</v>
      </c>
      <c r="F8" s="249" t="s">
        <v>14</v>
      </c>
      <c r="G8" s="250"/>
      <c r="H8" s="250"/>
      <c r="I8" s="250"/>
      <c r="J8" s="250"/>
      <c r="K8" s="251"/>
      <c r="L8" s="241" t="str">
        <f t="shared" si="1"/>
        <v xml:space="preserve"> </v>
      </c>
      <c r="M8" s="241" t="str">
        <f>IF(K8=0," ",SUM(K$7:K8))</f>
        <v xml:space="preserve"> </v>
      </c>
      <c r="N8" s="252" t="s">
        <v>17</v>
      </c>
    </row>
    <row r="9" spans="2:14">
      <c r="B9" s="235">
        <v>3</v>
      </c>
      <c r="C9" s="234">
        <v>45395</v>
      </c>
      <c r="D9" s="236" t="str">
        <f t="shared" si="0"/>
        <v>Sat</v>
      </c>
      <c r="E9" s="237">
        <v>4</v>
      </c>
      <c r="F9" s="238" t="s">
        <v>19</v>
      </c>
      <c r="G9" s="239" t="s">
        <v>20</v>
      </c>
      <c r="H9" s="239" t="s">
        <v>21</v>
      </c>
      <c r="I9" s="239" t="s">
        <v>22</v>
      </c>
      <c r="J9" s="240"/>
      <c r="K9" s="241"/>
      <c r="L9" s="241" t="str">
        <f>IF(K9=0," ",K9/E9)</f>
        <v xml:space="preserve"> </v>
      </c>
      <c r="M9" s="241" t="str">
        <f>IF(K9=0," ",SUM(K$7:K9))</f>
        <v xml:space="preserve"> </v>
      </c>
      <c r="N9" s="242" t="s">
        <v>23</v>
      </c>
    </row>
    <row r="10" spans="2:14">
      <c r="B10" s="235">
        <v>4</v>
      </c>
      <c r="C10" s="234">
        <v>45396</v>
      </c>
      <c r="D10" s="243" t="str">
        <f t="shared" si="0"/>
        <v>Sun</v>
      </c>
      <c r="E10" s="244">
        <v>3</v>
      </c>
      <c r="F10" s="239" t="s">
        <v>21</v>
      </c>
      <c r="G10" s="239" t="s">
        <v>25</v>
      </c>
      <c r="H10" s="239" t="s">
        <v>26</v>
      </c>
      <c r="I10" s="245"/>
      <c r="J10" s="240"/>
      <c r="K10" s="241"/>
      <c r="L10" s="241" t="str">
        <f t="shared" ref="L10:L56" si="2">IF(K10=0," ",K10/E10)</f>
        <v xml:space="preserve"> </v>
      </c>
      <c r="M10" s="241" t="str">
        <f>IF(K10=0," ",SUM(K$7:K10))</f>
        <v xml:space="preserve"> </v>
      </c>
      <c r="N10" s="242" t="s">
        <v>27</v>
      </c>
    </row>
    <row r="11" spans="2:14">
      <c r="B11" s="235">
        <v>5</v>
      </c>
      <c r="C11" s="234">
        <v>45399</v>
      </c>
      <c r="D11" s="243" t="str">
        <f t="shared" si="0"/>
        <v>Wed</v>
      </c>
      <c r="E11" s="244">
        <v>1</v>
      </c>
      <c r="F11" s="238" t="s">
        <v>14</v>
      </c>
      <c r="G11" s="246"/>
      <c r="H11" s="246"/>
      <c r="I11" s="246"/>
      <c r="J11" s="239"/>
      <c r="K11" s="247"/>
      <c r="L11" s="247" t="str">
        <f t="shared" si="2"/>
        <v xml:space="preserve"> </v>
      </c>
      <c r="M11" s="241" t="str">
        <f>IF(K11=0," ",SUM(K$7:K11))</f>
        <v xml:space="preserve"> </v>
      </c>
      <c r="N11" s="242" t="s">
        <v>29</v>
      </c>
    </row>
    <row r="12" spans="2:14">
      <c r="B12" s="235">
        <v>6</v>
      </c>
      <c r="C12" s="234">
        <v>45402</v>
      </c>
      <c r="D12" s="243" t="str">
        <f t="shared" si="0"/>
        <v>Sat</v>
      </c>
      <c r="E12" s="244">
        <v>2</v>
      </c>
      <c r="F12" s="238" t="s">
        <v>19</v>
      </c>
      <c r="G12" s="239" t="s">
        <v>31</v>
      </c>
      <c r="H12" s="239" t="s">
        <v>32</v>
      </c>
      <c r="I12" s="239"/>
      <c r="J12" s="239"/>
      <c r="K12" s="247"/>
      <c r="L12" s="247" t="str">
        <f t="shared" si="2"/>
        <v xml:space="preserve"> </v>
      </c>
      <c r="M12" s="241" t="str">
        <f>IF(K12=0," ",SUM(K$7:K12))</f>
        <v xml:space="preserve"> </v>
      </c>
      <c r="N12" s="242" t="s">
        <v>135</v>
      </c>
    </row>
    <row r="13" spans="2:14">
      <c r="B13" s="235">
        <v>7</v>
      </c>
      <c r="C13" s="234">
        <v>45403</v>
      </c>
      <c r="D13" s="243" t="str">
        <f t="shared" si="0"/>
        <v>Sun</v>
      </c>
      <c r="E13" s="244">
        <v>3</v>
      </c>
      <c r="F13" s="238" t="s">
        <v>19</v>
      </c>
      <c r="G13" s="239" t="s">
        <v>35</v>
      </c>
      <c r="H13" s="239" t="s">
        <v>22</v>
      </c>
      <c r="I13" s="246"/>
      <c r="J13" s="239"/>
      <c r="K13" s="247"/>
      <c r="L13" s="247" t="str">
        <f t="shared" si="2"/>
        <v xml:space="preserve"> </v>
      </c>
      <c r="M13" s="241" t="str">
        <f>IF(K13=0," ",SUM(K$7:K13))</f>
        <v xml:space="preserve"> </v>
      </c>
      <c r="N13" s="242" t="s">
        <v>135</v>
      </c>
    </row>
    <row r="14" spans="2:14">
      <c r="B14" s="235">
        <v>8</v>
      </c>
      <c r="C14" s="234">
        <v>45409</v>
      </c>
      <c r="D14" s="243" t="str">
        <f t="shared" si="0"/>
        <v>Sat</v>
      </c>
      <c r="E14" s="237">
        <v>4</v>
      </c>
      <c r="F14" s="238" t="s">
        <v>19</v>
      </c>
      <c r="G14" s="239" t="s">
        <v>20</v>
      </c>
      <c r="H14" s="239" t="s">
        <v>21</v>
      </c>
      <c r="I14" s="239" t="s">
        <v>22</v>
      </c>
      <c r="J14" s="240"/>
      <c r="K14" s="241"/>
      <c r="L14" s="241" t="str">
        <f>IF(K14=0," ",K14/E14)</f>
        <v xml:space="preserve"> </v>
      </c>
      <c r="M14" s="241" t="str">
        <f>IF(K14=0," ",SUM(K$7:K14))</f>
        <v xml:space="preserve"> </v>
      </c>
      <c r="N14" s="242" t="s">
        <v>23</v>
      </c>
    </row>
    <row r="15" spans="2:14">
      <c r="B15" s="36">
        <v>9</v>
      </c>
      <c r="C15" s="37">
        <v>45417</v>
      </c>
      <c r="D15" s="38" t="str">
        <f t="shared" si="0"/>
        <v>Sun</v>
      </c>
      <c r="E15" s="56">
        <v>4</v>
      </c>
      <c r="F15" s="52" t="s">
        <v>37</v>
      </c>
      <c r="G15" s="52" t="s">
        <v>19</v>
      </c>
      <c r="H15" s="53" t="s">
        <v>38</v>
      </c>
      <c r="I15" s="53" t="s">
        <v>22</v>
      </c>
      <c r="J15" s="57"/>
      <c r="K15" s="43"/>
      <c r="L15" s="43" t="str">
        <f t="shared" si="2"/>
        <v xml:space="preserve"> </v>
      </c>
      <c r="M15" s="43" t="str">
        <f>IF(K15=0," ",SUM(K$7:K15))</f>
        <v xml:space="preserve"> </v>
      </c>
      <c r="N15" s="55" t="s">
        <v>34</v>
      </c>
    </row>
    <row r="16" spans="2:14">
      <c r="B16" s="36">
        <v>10</v>
      </c>
      <c r="C16" s="37">
        <v>45422</v>
      </c>
      <c r="D16" s="38" t="str">
        <f t="shared" si="0"/>
        <v>Fri</v>
      </c>
      <c r="E16" s="56">
        <v>1</v>
      </c>
      <c r="F16" s="52" t="s">
        <v>14</v>
      </c>
      <c r="G16" s="57"/>
      <c r="H16" s="57"/>
      <c r="I16" s="53"/>
      <c r="J16" s="53"/>
      <c r="K16" s="43"/>
      <c r="L16" s="43" t="str">
        <f t="shared" si="2"/>
        <v xml:space="preserve"> </v>
      </c>
      <c r="M16" s="43" t="str">
        <f>IF(K16=0," ",SUM(K$7:K16))</f>
        <v xml:space="preserve"> </v>
      </c>
      <c r="N16" s="44" t="s">
        <v>17</v>
      </c>
    </row>
    <row r="17" spans="2:14">
      <c r="B17" s="36">
        <v>11</v>
      </c>
      <c r="C17" s="37">
        <v>45423</v>
      </c>
      <c r="D17" s="38" t="str">
        <f t="shared" si="0"/>
        <v>Sat</v>
      </c>
      <c r="E17" s="51">
        <v>4</v>
      </c>
      <c r="F17" s="52" t="s">
        <v>19</v>
      </c>
      <c r="G17" s="53" t="s">
        <v>20</v>
      </c>
      <c r="H17" s="53" t="s">
        <v>21</v>
      </c>
      <c r="I17" s="53" t="s">
        <v>22</v>
      </c>
      <c r="J17" s="54"/>
      <c r="K17" s="49"/>
      <c r="L17" s="49" t="str">
        <f>IF(K17=0," ",K17/E17)</f>
        <v xml:space="preserve"> </v>
      </c>
      <c r="M17" s="49" t="str">
        <f>IF(K17=0," ",SUM(K$7:K17))</f>
        <v xml:space="preserve"> </v>
      </c>
      <c r="N17" s="55" t="s">
        <v>23</v>
      </c>
    </row>
    <row r="18" spans="2:14">
      <c r="B18" s="36">
        <v>12</v>
      </c>
      <c r="C18" s="37">
        <v>45427</v>
      </c>
      <c r="D18" s="38" t="str">
        <f t="shared" si="0"/>
        <v>Wed</v>
      </c>
      <c r="E18" s="56">
        <v>1</v>
      </c>
      <c r="F18" s="52" t="s">
        <v>14</v>
      </c>
      <c r="G18" s="57"/>
      <c r="H18" s="57"/>
      <c r="I18" s="57"/>
      <c r="J18" s="53"/>
      <c r="K18" s="43"/>
      <c r="L18" s="43" t="str">
        <f t="shared" si="2"/>
        <v xml:space="preserve"> </v>
      </c>
      <c r="M18" s="43" t="str">
        <f>IF(K18=0," ",SUM(K$7:K18))</f>
        <v xml:space="preserve"> </v>
      </c>
      <c r="N18" s="44" t="s">
        <v>15</v>
      </c>
    </row>
    <row r="19" spans="2:14">
      <c r="B19" s="36">
        <v>13</v>
      </c>
      <c r="C19" s="37">
        <v>45430</v>
      </c>
      <c r="D19" s="38" t="str">
        <f>IF(C19=0," ",TEXT(C19,"ddd"))</f>
        <v>Sat</v>
      </c>
      <c r="E19" s="56">
        <v>3</v>
      </c>
      <c r="F19" s="40" t="s">
        <v>32</v>
      </c>
      <c r="G19" s="62" t="s">
        <v>42</v>
      </c>
      <c r="H19" s="53" t="s">
        <v>43</v>
      </c>
      <c r="I19" s="53"/>
      <c r="J19" s="53"/>
      <c r="K19" s="43"/>
      <c r="L19" s="43" t="str">
        <f t="shared" si="2"/>
        <v xml:space="preserve"> </v>
      </c>
      <c r="M19" s="43" t="str">
        <f>IF(K19=0," ",SUM(K$7:K19))</f>
        <v xml:space="preserve"> </v>
      </c>
      <c r="N19" s="55" t="s">
        <v>28</v>
      </c>
    </row>
    <row r="20" spans="2:14">
      <c r="B20" s="36">
        <v>14</v>
      </c>
      <c r="C20" s="37">
        <v>45437</v>
      </c>
      <c r="D20" s="38" t="str">
        <f>IF(C20=0," ",TEXT(C20,"ddd"))</f>
        <v>Sat</v>
      </c>
      <c r="E20" s="51">
        <v>4</v>
      </c>
      <c r="F20" s="52" t="s">
        <v>19</v>
      </c>
      <c r="G20" s="53" t="s">
        <v>20</v>
      </c>
      <c r="H20" s="53" t="s">
        <v>21</v>
      </c>
      <c r="I20" s="53" t="s">
        <v>22</v>
      </c>
      <c r="J20" s="54"/>
      <c r="K20" s="49"/>
      <c r="L20" s="49" t="str">
        <f>IF(K20=0," ",K20/E20)</f>
        <v xml:space="preserve"> </v>
      </c>
      <c r="M20" s="49" t="str">
        <f>IF(K20=0," ",SUM(K$7:K20))</f>
        <v xml:space="preserve"> </v>
      </c>
      <c r="N20" s="55" t="s">
        <v>23</v>
      </c>
    </row>
    <row r="21" spans="2:14">
      <c r="B21" s="235">
        <v>15</v>
      </c>
      <c r="C21" s="234">
        <v>45445</v>
      </c>
      <c r="D21" s="243" t="str">
        <f t="shared" si="0"/>
        <v>Sun</v>
      </c>
      <c r="E21" s="244">
        <v>4</v>
      </c>
      <c r="F21" s="238" t="s">
        <v>37</v>
      </c>
      <c r="G21" s="238" t="s">
        <v>19</v>
      </c>
      <c r="H21" s="239" t="s">
        <v>38</v>
      </c>
      <c r="I21" s="239" t="s">
        <v>22</v>
      </c>
      <c r="J21" s="246"/>
      <c r="K21" s="247"/>
      <c r="L21" s="247" t="str">
        <f t="shared" ref="L21:L22" si="3">IF(K21=0," ",K21/E21)</f>
        <v xml:space="preserve"> </v>
      </c>
      <c r="M21" s="247" t="str">
        <f>IF(K21=0," ",SUM(K$7:K21))</f>
        <v xml:space="preserve"> </v>
      </c>
      <c r="N21" s="242" t="s">
        <v>34</v>
      </c>
    </row>
    <row r="22" spans="2:14">
      <c r="B22" s="235">
        <v>16</v>
      </c>
      <c r="C22" s="234">
        <v>45450</v>
      </c>
      <c r="D22" s="243" t="str">
        <f t="shared" si="0"/>
        <v>Fri</v>
      </c>
      <c r="E22" s="244">
        <v>1</v>
      </c>
      <c r="F22" s="238" t="s">
        <v>14</v>
      </c>
      <c r="G22" s="246"/>
      <c r="H22" s="246"/>
      <c r="I22" s="239"/>
      <c r="J22" s="239"/>
      <c r="K22" s="247"/>
      <c r="L22" s="247" t="str">
        <f t="shared" si="3"/>
        <v xml:space="preserve"> </v>
      </c>
      <c r="M22" s="247" t="str">
        <f>IF(K22=0," ",SUM(K$7:K22))</f>
        <v xml:space="preserve"> </v>
      </c>
      <c r="N22" s="252" t="s">
        <v>17</v>
      </c>
    </row>
    <row r="23" spans="2:14">
      <c r="B23" s="235">
        <v>17</v>
      </c>
      <c r="C23" s="234">
        <v>45451</v>
      </c>
      <c r="D23" s="243" t="str">
        <f t="shared" si="0"/>
        <v>Sat</v>
      </c>
      <c r="E23" s="237">
        <v>4</v>
      </c>
      <c r="F23" s="238" t="s">
        <v>19</v>
      </c>
      <c r="G23" s="239" t="s">
        <v>20</v>
      </c>
      <c r="H23" s="239" t="s">
        <v>21</v>
      </c>
      <c r="I23" s="239" t="s">
        <v>22</v>
      </c>
      <c r="J23" s="240"/>
      <c r="K23" s="241"/>
      <c r="L23" s="241" t="str">
        <f>IF(K23=0," ",K23/E23)</f>
        <v xml:space="preserve"> </v>
      </c>
      <c r="M23" s="241" t="str">
        <f>IF(K23=0," ",SUM(K$7:K23))</f>
        <v xml:space="preserve"> </v>
      </c>
      <c r="N23" s="242" t="s">
        <v>23</v>
      </c>
    </row>
    <row r="24" spans="2:14">
      <c r="B24" s="235">
        <v>18</v>
      </c>
      <c r="C24" s="234">
        <v>45455</v>
      </c>
      <c r="D24" s="243" t="str">
        <f t="shared" si="0"/>
        <v>Wed</v>
      </c>
      <c r="E24" s="244">
        <v>1</v>
      </c>
      <c r="F24" s="238" t="s">
        <v>14</v>
      </c>
      <c r="G24" s="246"/>
      <c r="H24" s="246"/>
      <c r="I24" s="246"/>
      <c r="J24" s="239"/>
      <c r="K24" s="247"/>
      <c r="L24" s="247" t="str">
        <f t="shared" ref="L24" si="4">IF(K24=0," ",K24/E24)</f>
        <v xml:space="preserve"> </v>
      </c>
      <c r="M24" s="247" t="str">
        <f>IF(K24=0," ",SUM(K$7:K24))</f>
        <v xml:space="preserve"> </v>
      </c>
      <c r="N24" s="252" t="s">
        <v>15</v>
      </c>
    </row>
    <row r="25" spans="2:14">
      <c r="B25" s="235">
        <v>19</v>
      </c>
      <c r="C25" s="234">
        <v>45459</v>
      </c>
      <c r="D25" s="243" t="str">
        <f t="shared" si="0"/>
        <v>Sun</v>
      </c>
      <c r="E25" s="244">
        <v>4</v>
      </c>
      <c r="F25" s="238" t="s">
        <v>19</v>
      </c>
      <c r="G25" s="239" t="s">
        <v>20</v>
      </c>
      <c r="H25" s="239" t="s">
        <v>21</v>
      </c>
      <c r="I25" s="239" t="s">
        <v>22</v>
      </c>
      <c r="J25" s="239"/>
      <c r="K25" s="247"/>
      <c r="L25" s="247" t="str">
        <f>IF(K25=0," ",K25/E25)</f>
        <v xml:space="preserve"> </v>
      </c>
      <c r="M25" s="247" t="str">
        <f>IF(K25=0," ",SUM(K$7:K25))</f>
        <v xml:space="preserve"> </v>
      </c>
      <c r="N25" s="242" t="s">
        <v>23</v>
      </c>
    </row>
    <row r="26" spans="2:14">
      <c r="B26" s="235">
        <v>20</v>
      </c>
      <c r="C26" s="234">
        <v>45465</v>
      </c>
      <c r="D26" s="243" t="str">
        <f t="shared" si="0"/>
        <v>Sat</v>
      </c>
      <c r="E26" s="244">
        <v>3</v>
      </c>
      <c r="F26" s="249" t="s">
        <v>32</v>
      </c>
      <c r="G26" s="253" t="s">
        <v>42</v>
      </c>
      <c r="H26" s="239" t="s">
        <v>43</v>
      </c>
      <c r="I26" s="239"/>
      <c r="J26" s="239"/>
      <c r="K26" s="247"/>
      <c r="L26" s="247" t="str">
        <f t="shared" ref="L26" si="5">IF(K26=0," ",K26/E26)</f>
        <v xml:space="preserve"> </v>
      </c>
      <c r="M26" s="247" t="str">
        <f>IF(K26=0," ",SUM(K$7:K26))</f>
        <v xml:space="preserve"> </v>
      </c>
      <c r="N26" s="242" t="s">
        <v>28</v>
      </c>
    </row>
    <row r="27" spans="2:14">
      <c r="B27" s="36">
        <v>21</v>
      </c>
      <c r="C27" s="37">
        <v>45479</v>
      </c>
      <c r="D27" s="38" t="str">
        <f t="shared" si="0"/>
        <v>Sat</v>
      </c>
      <c r="E27" s="56">
        <v>4</v>
      </c>
      <c r="F27" s="52" t="s">
        <v>19</v>
      </c>
      <c r="G27" s="53" t="s">
        <v>20</v>
      </c>
      <c r="H27" s="53" t="s">
        <v>21</v>
      </c>
      <c r="I27" s="53" t="s">
        <v>22</v>
      </c>
      <c r="J27" s="53"/>
      <c r="K27" s="43"/>
      <c r="L27" s="43" t="str">
        <f t="shared" si="2"/>
        <v xml:space="preserve"> </v>
      </c>
      <c r="M27" s="43" t="str">
        <f>IF(K27=0," ",SUM(K$7:K27))</f>
        <v xml:space="preserve"> </v>
      </c>
      <c r="N27" s="55" t="s">
        <v>23</v>
      </c>
    </row>
    <row r="28" spans="2:14">
      <c r="B28" s="36">
        <v>22</v>
      </c>
      <c r="C28" s="37">
        <v>45485</v>
      </c>
      <c r="D28" s="38" t="str">
        <f t="shared" si="0"/>
        <v>Fri</v>
      </c>
      <c r="E28" s="56">
        <v>1</v>
      </c>
      <c r="F28" s="52" t="s">
        <v>14</v>
      </c>
      <c r="G28" s="53"/>
      <c r="H28" s="53"/>
      <c r="I28" s="53"/>
      <c r="J28" s="53"/>
      <c r="K28" s="43"/>
      <c r="L28" s="43" t="str">
        <f t="shared" si="2"/>
        <v xml:space="preserve"> </v>
      </c>
      <c r="M28" s="43" t="str">
        <f>IF(K28=0," ",SUM(K$7:K28))</f>
        <v xml:space="preserve"> </v>
      </c>
      <c r="N28" s="44" t="s">
        <v>17</v>
      </c>
    </row>
    <row r="29" spans="2:14">
      <c r="B29" s="36">
        <v>23</v>
      </c>
      <c r="C29" s="37">
        <v>45486</v>
      </c>
      <c r="D29" s="38" t="str">
        <f t="shared" si="0"/>
        <v>Sat</v>
      </c>
      <c r="E29" s="56">
        <v>4</v>
      </c>
      <c r="F29" s="52" t="s">
        <v>19</v>
      </c>
      <c r="G29" s="53" t="s">
        <v>20</v>
      </c>
      <c r="H29" s="53" t="s">
        <v>21</v>
      </c>
      <c r="I29" s="53" t="s">
        <v>22</v>
      </c>
      <c r="J29" s="53"/>
      <c r="K29" s="43"/>
      <c r="L29" s="43" t="str">
        <f t="shared" si="2"/>
        <v xml:space="preserve"> </v>
      </c>
      <c r="M29" s="43" t="str">
        <f>IF(K29=0," ",SUM(K$7:K29))</f>
        <v xml:space="preserve"> </v>
      </c>
      <c r="N29" s="55" t="s">
        <v>23</v>
      </c>
    </row>
    <row r="30" spans="2:14">
      <c r="B30" s="36">
        <v>24</v>
      </c>
      <c r="C30" s="37">
        <v>45487</v>
      </c>
      <c r="D30" s="38" t="str">
        <f>IF(C30=0," ",TEXT(C30,"ddd"))</f>
        <v>Sun</v>
      </c>
      <c r="E30" s="56">
        <v>4</v>
      </c>
      <c r="F30" s="52" t="s">
        <v>37</v>
      </c>
      <c r="G30" s="52" t="s">
        <v>19</v>
      </c>
      <c r="H30" s="53" t="s">
        <v>38</v>
      </c>
      <c r="I30" s="53" t="s">
        <v>22</v>
      </c>
      <c r="J30" s="57"/>
      <c r="K30" s="43"/>
      <c r="L30" s="43" t="str">
        <f t="shared" si="2"/>
        <v xml:space="preserve"> </v>
      </c>
      <c r="M30" s="43" t="str">
        <f>IF(K30=0," ",SUM(K$7:K30))</f>
        <v xml:space="preserve"> </v>
      </c>
      <c r="N30" s="55" t="s">
        <v>34</v>
      </c>
    </row>
    <row r="31" spans="2:14">
      <c r="B31" s="36">
        <v>25</v>
      </c>
      <c r="C31" s="37">
        <v>45490</v>
      </c>
      <c r="D31" s="38" t="str">
        <f t="shared" si="0"/>
        <v>Wed</v>
      </c>
      <c r="E31" s="56">
        <v>1</v>
      </c>
      <c r="F31" s="52" t="s">
        <v>14</v>
      </c>
      <c r="G31" s="57"/>
      <c r="H31" s="57"/>
      <c r="I31" s="57"/>
      <c r="J31" s="53"/>
      <c r="K31" s="43"/>
      <c r="L31" s="43" t="str">
        <f t="shared" si="2"/>
        <v xml:space="preserve"> </v>
      </c>
      <c r="M31" s="43" t="str">
        <f>IF(K31=0," ",SUM(K$7:K31))</f>
        <v xml:space="preserve"> </v>
      </c>
      <c r="N31" s="44" t="s">
        <v>15</v>
      </c>
    </row>
    <row r="32" spans="2:14">
      <c r="B32" s="36">
        <v>26</v>
      </c>
      <c r="C32" s="37">
        <v>45500</v>
      </c>
      <c r="D32" s="38" t="str">
        <f>IF(C32=0," ",TEXT(C32,"ddd"))</f>
        <v>Sat</v>
      </c>
      <c r="E32" s="56">
        <v>3</v>
      </c>
      <c r="F32" s="40" t="s">
        <v>32</v>
      </c>
      <c r="G32" s="62" t="s">
        <v>42</v>
      </c>
      <c r="H32" s="53" t="s">
        <v>43</v>
      </c>
      <c r="I32" s="53"/>
      <c r="J32" s="53"/>
      <c r="K32" s="43"/>
      <c r="L32" s="43" t="str">
        <f t="shared" si="2"/>
        <v xml:space="preserve"> </v>
      </c>
      <c r="M32" s="43" t="str">
        <f>IF(K32=0," ",SUM(K$7:K32))</f>
        <v xml:space="preserve"> </v>
      </c>
      <c r="N32" s="55" t="s">
        <v>28</v>
      </c>
    </row>
    <row r="33" spans="2:14">
      <c r="B33" s="235">
        <v>27</v>
      </c>
      <c r="C33" s="234">
        <v>45513</v>
      </c>
      <c r="D33" s="243" t="str">
        <f>IF(C33=0," ",TEXT(C33,"ddd"))</f>
        <v>Fri</v>
      </c>
      <c r="E33" s="244">
        <v>1</v>
      </c>
      <c r="F33" s="238" t="s">
        <v>14</v>
      </c>
      <c r="G33" s="239"/>
      <c r="H33" s="239"/>
      <c r="I33" s="239"/>
      <c r="J33" s="239"/>
      <c r="K33" s="247"/>
      <c r="L33" s="247" t="str">
        <f t="shared" si="2"/>
        <v xml:space="preserve"> </v>
      </c>
      <c r="M33" s="247" t="str">
        <f>IF(K33=0," ",SUM(K$7:K33))</f>
        <v xml:space="preserve"> </v>
      </c>
      <c r="N33" s="252" t="s">
        <v>17</v>
      </c>
    </row>
    <row r="34" spans="2:14">
      <c r="B34" s="235">
        <v>28</v>
      </c>
      <c r="C34" s="234">
        <v>45514</v>
      </c>
      <c r="D34" s="243" t="str">
        <f>IF(C34=0," ",TEXT(C34,"ddd"))</f>
        <v>Sat</v>
      </c>
      <c r="E34" s="244">
        <v>4</v>
      </c>
      <c r="F34" s="238" t="s">
        <v>19</v>
      </c>
      <c r="G34" s="239" t="s">
        <v>20</v>
      </c>
      <c r="H34" s="239" t="s">
        <v>21</v>
      </c>
      <c r="I34" s="239" t="s">
        <v>22</v>
      </c>
      <c r="J34" s="239"/>
      <c r="K34" s="247"/>
      <c r="L34" s="247" t="str">
        <f t="shared" si="2"/>
        <v xml:space="preserve"> </v>
      </c>
      <c r="M34" s="247" t="str">
        <f>IF(K34=0," ",SUM(K$7:K34))</f>
        <v xml:space="preserve"> </v>
      </c>
      <c r="N34" s="242" t="s">
        <v>23</v>
      </c>
    </row>
    <row r="35" spans="2:14">
      <c r="B35" s="235">
        <v>29</v>
      </c>
      <c r="C35" s="234">
        <v>45515</v>
      </c>
      <c r="D35" s="243" t="str">
        <f>IF(C35=0," ",TEXT(C35,"ddd"))</f>
        <v>Sun</v>
      </c>
      <c r="E35" s="244">
        <v>4</v>
      </c>
      <c r="F35" s="238" t="s">
        <v>37</v>
      </c>
      <c r="G35" s="238" t="s">
        <v>19</v>
      </c>
      <c r="H35" s="239" t="s">
        <v>38</v>
      </c>
      <c r="I35" s="239" t="s">
        <v>22</v>
      </c>
      <c r="J35" s="246"/>
      <c r="K35" s="247"/>
      <c r="L35" s="247" t="str">
        <f t="shared" si="2"/>
        <v xml:space="preserve"> </v>
      </c>
      <c r="M35" s="247" t="str">
        <f>IF(K35=0," ",SUM(K$7:K35))</f>
        <v xml:space="preserve"> </v>
      </c>
      <c r="N35" s="242" t="s">
        <v>34</v>
      </c>
    </row>
    <row r="36" spans="2:14">
      <c r="B36" s="235">
        <v>30</v>
      </c>
      <c r="C36" s="234">
        <v>45518</v>
      </c>
      <c r="D36" s="243" t="str">
        <f t="shared" si="0"/>
        <v>Wed</v>
      </c>
      <c r="E36" s="244">
        <v>1</v>
      </c>
      <c r="F36" s="238" t="s">
        <v>14</v>
      </c>
      <c r="G36" s="246"/>
      <c r="H36" s="246"/>
      <c r="I36" s="246"/>
      <c r="J36" s="239"/>
      <c r="K36" s="247"/>
      <c r="L36" s="247" t="str">
        <f t="shared" si="2"/>
        <v xml:space="preserve"> </v>
      </c>
      <c r="M36" s="247" t="str">
        <f>IF(K36=0," ",SUM(K$7:K36))</f>
        <v xml:space="preserve"> </v>
      </c>
      <c r="N36" s="252" t="s">
        <v>15</v>
      </c>
    </row>
    <row r="37" spans="2:14">
      <c r="B37" s="235">
        <v>31</v>
      </c>
      <c r="C37" s="234">
        <v>45528</v>
      </c>
      <c r="D37" s="243" t="str">
        <f t="shared" si="0"/>
        <v>Sat</v>
      </c>
      <c r="E37" s="244">
        <v>4</v>
      </c>
      <c r="F37" s="238" t="s">
        <v>19</v>
      </c>
      <c r="G37" s="239" t="s">
        <v>20</v>
      </c>
      <c r="H37" s="239" t="s">
        <v>21</v>
      </c>
      <c r="I37" s="239" t="s">
        <v>22</v>
      </c>
      <c r="J37" s="239"/>
      <c r="K37" s="247"/>
      <c r="L37" s="247" t="str">
        <f t="shared" si="2"/>
        <v xml:space="preserve"> </v>
      </c>
      <c r="M37" s="247" t="str">
        <f>IF(K37=0," ",SUM(K$7:K37))</f>
        <v xml:space="preserve"> </v>
      </c>
      <c r="N37" s="242" t="s">
        <v>23</v>
      </c>
    </row>
    <row r="38" spans="2:14">
      <c r="B38" s="235">
        <v>32</v>
      </c>
      <c r="C38" s="234">
        <v>45535</v>
      </c>
      <c r="D38" s="243" t="str">
        <f t="shared" si="0"/>
        <v>Sat</v>
      </c>
      <c r="E38" s="244">
        <v>3</v>
      </c>
      <c r="F38" s="249" t="s">
        <v>32</v>
      </c>
      <c r="G38" s="253" t="s">
        <v>42</v>
      </c>
      <c r="H38" s="239" t="s">
        <v>43</v>
      </c>
      <c r="I38" s="239"/>
      <c r="J38" s="239"/>
      <c r="K38" s="247"/>
      <c r="L38" s="247" t="str">
        <f t="shared" si="2"/>
        <v xml:space="preserve"> </v>
      </c>
      <c r="M38" s="247" t="str">
        <f>IF(K38=0," ",SUM(K$7:K38))</f>
        <v xml:space="preserve"> </v>
      </c>
      <c r="N38" s="242" t="s">
        <v>28</v>
      </c>
    </row>
    <row r="39" spans="2:14">
      <c r="B39" s="36">
        <v>33</v>
      </c>
      <c r="C39" s="37">
        <v>45543</v>
      </c>
      <c r="D39" s="38" t="str">
        <f t="shared" si="0"/>
        <v>Sun</v>
      </c>
      <c r="E39" s="56">
        <v>4</v>
      </c>
      <c r="F39" s="52" t="s">
        <v>37</v>
      </c>
      <c r="G39" s="52" t="s">
        <v>19</v>
      </c>
      <c r="H39" s="53" t="s">
        <v>38</v>
      </c>
      <c r="I39" s="53" t="s">
        <v>22</v>
      </c>
      <c r="J39" s="57"/>
      <c r="K39" s="43"/>
      <c r="L39" s="43" t="str">
        <f t="shared" si="2"/>
        <v xml:space="preserve"> </v>
      </c>
      <c r="M39" s="43" t="str">
        <f>IF(K39=0," ",SUM(K$7:K39))</f>
        <v xml:space="preserve"> </v>
      </c>
      <c r="N39" s="43" t="s">
        <v>44</v>
      </c>
    </row>
    <row r="40" spans="2:14">
      <c r="B40" s="36">
        <v>34</v>
      </c>
      <c r="C40" s="37">
        <v>45549</v>
      </c>
      <c r="D40" s="38" t="str">
        <f t="shared" si="0"/>
        <v>Sat</v>
      </c>
      <c r="E40" s="56">
        <v>4</v>
      </c>
      <c r="F40" s="52" t="s">
        <v>19</v>
      </c>
      <c r="G40" s="53" t="s">
        <v>20</v>
      </c>
      <c r="H40" s="53" t="s">
        <v>21</v>
      </c>
      <c r="I40" s="53" t="s">
        <v>22</v>
      </c>
      <c r="J40" s="53"/>
      <c r="K40" s="43"/>
      <c r="L40" s="43" t="str">
        <f t="shared" si="2"/>
        <v xml:space="preserve"> </v>
      </c>
      <c r="M40" s="43" t="str">
        <f>IF(K40=0," ",SUM(K$7:K40))</f>
        <v xml:space="preserve"> </v>
      </c>
      <c r="N40" s="55" t="s">
        <v>23</v>
      </c>
    </row>
    <row r="41" spans="2:14">
      <c r="B41" s="36">
        <v>35</v>
      </c>
      <c r="C41" s="37">
        <v>45553</v>
      </c>
      <c r="D41" s="38" t="str">
        <f t="shared" si="0"/>
        <v>Wed</v>
      </c>
      <c r="E41" s="56">
        <v>1</v>
      </c>
      <c r="F41" s="52" t="s">
        <v>14</v>
      </c>
      <c r="G41" s="57"/>
      <c r="H41" s="57"/>
      <c r="I41" s="57"/>
      <c r="J41" s="53"/>
      <c r="K41" s="43"/>
      <c r="L41" s="43" t="str">
        <f t="shared" si="2"/>
        <v xml:space="preserve"> </v>
      </c>
      <c r="M41" s="43" t="str">
        <f>IF(K41=0," ",SUM(K$7:K41))</f>
        <v xml:space="preserve"> </v>
      </c>
      <c r="N41" s="44" t="s">
        <v>15</v>
      </c>
    </row>
    <row r="42" spans="2:14">
      <c r="B42" s="36">
        <v>36</v>
      </c>
      <c r="C42" s="37">
        <v>45562</v>
      </c>
      <c r="D42" s="38" t="str">
        <f t="shared" si="0"/>
        <v>Fri</v>
      </c>
      <c r="E42" s="56">
        <v>1</v>
      </c>
      <c r="F42" s="52" t="s">
        <v>14</v>
      </c>
      <c r="G42" s="57"/>
      <c r="H42" s="57"/>
      <c r="I42" s="57"/>
      <c r="J42" s="53"/>
      <c r="K42" s="43"/>
      <c r="L42" s="43" t="str">
        <f t="shared" si="2"/>
        <v xml:space="preserve"> </v>
      </c>
      <c r="M42" s="43" t="str">
        <f>IF(K42=0," ",SUM(K$7:K42))</f>
        <v xml:space="preserve"> </v>
      </c>
      <c r="N42" s="44" t="s">
        <v>17</v>
      </c>
    </row>
    <row r="43" spans="2:14">
      <c r="B43" s="36">
        <v>37</v>
      </c>
      <c r="C43" s="37">
        <v>45563</v>
      </c>
      <c r="D43" s="38" t="str">
        <f t="shared" si="0"/>
        <v>Sat</v>
      </c>
      <c r="E43" s="56">
        <v>4</v>
      </c>
      <c r="F43" s="52" t="s">
        <v>19</v>
      </c>
      <c r="G43" s="53" t="s">
        <v>20</v>
      </c>
      <c r="H43" s="53" t="s">
        <v>21</v>
      </c>
      <c r="I43" s="53" t="s">
        <v>22</v>
      </c>
      <c r="J43" s="53"/>
      <c r="K43" s="43"/>
      <c r="L43" s="43" t="str">
        <f t="shared" si="2"/>
        <v xml:space="preserve"> </v>
      </c>
      <c r="M43" s="43" t="str">
        <f>IF(K43=0," ",SUM(K$7:K43))</f>
        <v xml:space="preserve"> </v>
      </c>
      <c r="N43" s="55" t="s">
        <v>23</v>
      </c>
    </row>
    <row r="44" spans="2:14">
      <c r="B44" s="235">
        <v>38</v>
      </c>
      <c r="C44" s="234">
        <v>45577</v>
      </c>
      <c r="D44" s="243" t="str">
        <f t="shared" si="0"/>
        <v>Sat</v>
      </c>
      <c r="E44" s="244">
        <v>5</v>
      </c>
      <c r="F44" s="238" t="s">
        <v>45</v>
      </c>
      <c r="G44" s="239" t="s">
        <v>46</v>
      </c>
      <c r="H44" s="239" t="s">
        <v>47</v>
      </c>
      <c r="I44" s="239" t="s">
        <v>48</v>
      </c>
      <c r="J44" s="239" t="s">
        <v>49</v>
      </c>
      <c r="K44" s="247"/>
      <c r="L44" s="247" t="str">
        <f t="shared" si="2"/>
        <v xml:space="preserve"> </v>
      </c>
      <c r="M44" s="247" t="str">
        <f>IF(K44=0," ",SUM(K$7:K44))</f>
        <v xml:space="preserve"> </v>
      </c>
      <c r="N44" s="242" t="s">
        <v>18</v>
      </c>
    </row>
    <row r="45" spans="2:14">
      <c r="B45" s="235">
        <v>39</v>
      </c>
      <c r="C45" s="234">
        <v>45581</v>
      </c>
      <c r="D45" s="243" t="str">
        <f t="shared" si="0"/>
        <v>Wed</v>
      </c>
      <c r="E45" s="244">
        <v>1</v>
      </c>
      <c r="F45" s="238" t="s">
        <v>14</v>
      </c>
      <c r="G45" s="246"/>
      <c r="H45" s="246"/>
      <c r="I45" s="246"/>
      <c r="J45" s="239"/>
      <c r="K45" s="247"/>
      <c r="L45" s="247" t="str">
        <f t="shared" si="2"/>
        <v xml:space="preserve"> </v>
      </c>
      <c r="M45" s="247" t="str">
        <f>IF(K45=0," ",SUM(K$7:K45))</f>
        <v xml:space="preserve"> </v>
      </c>
      <c r="N45" s="252" t="s">
        <v>15</v>
      </c>
    </row>
    <row r="46" spans="2:14">
      <c r="B46" s="235">
        <v>40</v>
      </c>
      <c r="C46" s="234">
        <v>45584</v>
      </c>
      <c r="D46" s="243" t="str">
        <f t="shared" si="0"/>
        <v>Sat</v>
      </c>
      <c r="E46" s="244">
        <v>5</v>
      </c>
      <c r="F46" s="238" t="s">
        <v>45</v>
      </c>
      <c r="G46" s="239" t="s">
        <v>46</v>
      </c>
      <c r="H46" s="239" t="s">
        <v>47</v>
      </c>
      <c r="I46" s="239" t="s">
        <v>48</v>
      </c>
      <c r="J46" s="239" t="s">
        <v>49</v>
      </c>
      <c r="K46" s="247"/>
      <c r="L46" s="247" t="str">
        <f t="shared" si="2"/>
        <v xml:space="preserve"> </v>
      </c>
      <c r="M46" s="247" t="str">
        <f>IF(K46=0," ",SUM(K$7:K46))</f>
        <v xml:space="preserve"> </v>
      </c>
      <c r="N46" s="242" t="s">
        <v>18</v>
      </c>
    </row>
    <row r="47" spans="2:14">
      <c r="B47" s="235">
        <v>41</v>
      </c>
      <c r="C47" s="234">
        <v>45590</v>
      </c>
      <c r="D47" s="243" t="str">
        <f t="shared" si="0"/>
        <v>Fri</v>
      </c>
      <c r="E47" s="244">
        <v>3</v>
      </c>
      <c r="F47" s="238" t="s">
        <v>50</v>
      </c>
      <c r="G47" s="239" t="s">
        <v>48</v>
      </c>
      <c r="H47" s="239" t="s">
        <v>49</v>
      </c>
      <c r="I47" s="239"/>
      <c r="J47" s="239"/>
      <c r="K47" s="247"/>
      <c r="L47" s="247" t="str">
        <f t="shared" si="2"/>
        <v xml:space="preserve"> </v>
      </c>
      <c r="M47" s="247" t="str">
        <f>IF(K47=0," ",SUM(K$7:K47))</f>
        <v xml:space="preserve"> </v>
      </c>
      <c r="N47" s="242" t="s">
        <v>18</v>
      </c>
    </row>
    <row r="48" spans="2:14">
      <c r="B48" s="235">
        <v>42</v>
      </c>
      <c r="C48" s="234">
        <v>45591</v>
      </c>
      <c r="D48" s="243" t="str">
        <f t="shared" si="0"/>
        <v>Sat</v>
      </c>
      <c r="E48" s="244">
        <v>5</v>
      </c>
      <c r="F48" s="238" t="s">
        <v>45</v>
      </c>
      <c r="G48" s="239" t="s">
        <v>46</v>
      </c>
      <c r="H48" s="239" t="s">
        <v>47</v>
      </c>
      <c r="I48" s="239" t="s">
        <v>48</v>
      </c>
      <c r="J48" s="239" t="s">
        <v>49</v>
      </c>
      <c r="K48" s="247"/>
      <c r="L48" s="247" t="str">
        <f t="shared" si="2"/>
        <v xml:space="preserve"> </v>
      </c>
      <c r="M48" s="247" t="str">
        <f>IF(K48=0," ",SUM(K$7:K48))</f>
        <v xml:space="preserve"> </v>
      </c>
      <c r="N48" s="242" t="s">
        <v>18</v>
      </c>
    </row>
    <row r="49" spans="2:14">
      <c r="B49" s="36">
        <v>43</v>
      </c>
      <c r="C49" s="37">
        <v>45605</v>
      </c>
      <c r="D49" s="38" t="str">
        <f t="shared" si="0"/>
        <v>Sat</v>
      </c>
      <c r="E49" s="56">
        <v>4</v>
      </c>
      <c r="F49" s="52" t="s">
        <v>19</v>
      </c>
      <c r="G49" s="53" t="s">
        <v>20</v>
      </c>
      <c r="H49" s="53" t="s">
        <v>21</v>
      </c>
      <c r="I49" s="53" t="s">
        <v>22</v>
      </c>
      <c r="J49" s="53"/>
      <c r="K49" s="43"/>
      <c r="L49" s="43" t="str">
        <f t="shared" si="2"/>
        <v xml:space="preserve"> </v>
      </c>
      <c r="M49" s="43" t="str">
        <f>IF(K49=0," ",SUM(K$7:K49))</f>
        <v xml:space="preserve"> </v>
      </c>
      <c r="N49" s="55" t="s">
        <v>23</v>
      </c>
    </row>
    <row r="50" spans="2:14">
      <c r="B50" s="36">
        <v>44</v>
      </c>
      <c r="C50" s="37">
        <v>45606</v>
      </c>
      <c r="D50" s="38" t="str">
        <f t="shared" si="0"/>
        <v>Sun</v>
      </c>
      <c r="E50" s="56">
        <v>4</v>
      </c>
      <c r="F50" s="52" t="s">
        <v>37</v>
      </c>
      <c r="G50" s="52" t="s">
        <v>19</v>
      </c>
      <c r="H50" s="53" t="s">
        <v>38</v>
      </c>
      <c r="I50" s="53" t="s">
        <v>22</v>
      </c>
      <c r="J50" s="57"/>
      <c r="K50" s="43"/>
      <c r="L50" s="43" t="str">
        <f t="shared" si="2"/>
        <v xml:space="preserve"> </v>
      </c>
      <c r="M50" s="43" t="str">
        <f>IF(K50=0," ",SUM(K$7:K50))</f>
        <v xml:space="preserve"> </v>
      </c>
      <c r="N50" s="55" t="s">
        <v>34</v>
      </c>
    </row>
    <row r="51" spans="2:14">
      <c r="B51" s="36">
        <v>45</v>
      </c>
      <c r="C51" s="37">
        <v>45609</v>
      </c>
      <c r="D51" s="38" t="str">
        <f t="shared" si="0"/>
        <v>Wed</v>
      </c>
      <c r="E51" s="56">
        <v>1</v>
      </c>
      <c r="F51" s="52" t="s">
        <v>14</v>
      </c>
      <c r="G51" s="53"/>
      <c r="H51" s="53"/>
      <c r="I51" s="53"/>
      <c r="J51" s="53"/>
      <c r="K51" s="43"/>
      <c r="L51" s="43" t="str">
        <f t="shared" si="2"/>
        <v xml:space="preserve"> </v>
      </c>
      <c r="M51" s="43" t="str">
        <f>IF(K51=0," ",SUM(K$7:K51))</f>
        <v xml:space="preserve"> </v>
      </c>
      <c r="N51" s="55" t="s">
        <v>15</v>
      </c>
    </row>
    <row r="52" spans="2:14">
      <c r="B52" s="235">
        <v>46</v>
      </c>
      <c r="C52" s="234">
        <v>45633</v>
      </c>
      <c r="D52" s="243" t="str">
        <f t="shared" si="0"/>
        <v>Sat</v>
      </c>
      <c r="E52" s="244">
        <v>5</v>
      </c>
      <c r="F52" s="238" t="s">
        <v>37</v>
      </c>
      <c r="G52" s="239" t="s">
        <v>19</v>
      </c>
      <c r="H52" s="239" t="s">
        <v>38</v>
      </c>
      <c r="I52" s="239" t="s">
        <v>45</v>
      </c>
      <c r="J52" s="239" t="s">
        <v>51</v>
      </c>
      <c r="K52" s="247"/>
      <c r="L52" s="247" t="str">
        <f t="shared" si="2"/>
        <v xml:space="preserve"> </v>
      </c>
      <c r="M52" s="247" t="str">
        <f>IF(K52=0," ",SUM(K$7:K52))</f>
        <v xml:space="preserve"> </v>
      </c>
      <c r="N52" s="242" t="s">
        <v>16</v>
      </c>
    </row>
    <row r="53" spans="2:14">
      <c r="B53" s="235">
        <v>47</v>
      </c>
      <c r="C53" s="234">
        <v>45634</v>
      </c>
      <c r="D53" s="243" t="str">
        <f t="shared" si="0"/>
        <v>Sun</v>
      </c>
      <c r="E53" s="244">
        <v>5</v>
      </c>
      <c r="F53" s="238" t="s">
        <v>37</v>
      </c>
      <c r="G53" s="239" t="s">
        <v>19</v>
      </c>
      <c r="H53" s="239" t="s">
        <v>38</v>
      </c>
      <c r="I53" s="239" t="s">
        <v>45</v>
      </c>
      <c r="J53" s="239" t="s">
        <v>51</v>
      </c>
      <c r="K53" s="247"/>
      <c r="L53" s="247" t="str">
        <f t="shared" si="2"/>
        <v xml:space="preserve"> </v>
      </c>
      <c r="M53" s="247" t="str">
        <f>IF(K53=0," ",SUM(K$7:K53))</f>
        <v xml:space="preserve"> </v>
      </c>
      <c r="N53" s="242" t="s">
        <v>16</v>
      </c>
    </row>
    <row r="54" spans="2:14">
      <c r="B54" s="235">
        <v>48</v>
      </c>
      <c r="C54" s="234">
        <v>45640</v>
      </c>
      <c r="D54" s="243" t="str">
        <f t="shared" si="0"/>
        <v>Sat</v>
      </c>
      <c r="E54" s="244">
        <v>5</v>
      </c>
      <c r="F54" s="238" t="s">
        <v>37</v>
      </c>
      <c r="G54" s="239" t="s">
        <v>19</v>
      </c>
      <c r="H54" s="239" t="s">
        <v>38</v>
      </c>
      <c r="I54" s="239" t="s">
        <v>45</v>
      </c>
      <c r="J54" s="239" t="s">
        <v>51</v>
      </c>
      <c r="K54" s="247"/>
      <c r="L54" s="247" t="str">
        <f t="shared" si="2"/>
        <v xml:space="preserve"> </v>
      </c>
      <c r="M54" s="247" t="str">
        <f>IF(K54=0," ",SUM(K$7:K54))</f>
        <v xml:space="preserve"> </v>
      </c>
      <c r="N54" s="242" t="s">
        <v>16</v>
      </c>
    </row>
    <row r="55" spans="2:14">
      <c r="B55" s="235">
        <v>49</v>
      </c>
      <c r="C55" s="234">
        <v>45641</v>
      </c>
      <c r="D55" s="243" t="str">
        <f t="shared" si="0"/>
        <v>Sun</v>
      </c>
      <c r="E55" s="244">
        <v>5</v>
      </c>
      <c r="F55" s="238" t="s">
        <v>37</v>
      </c>
      <c r="G55" s="239" t="s">
        <v>19</v>
      </c>
      <c r="H55" s="239" t="s">
        <v>38</v>
      </c>
      <c r="I55" s="239" t="s">
        <v>45</v>
      </c>
      <c r="J55" s="239" t="s">
        <v>51</v>
      </c>
      <c r="K55" s="247"/>
      <c r="L55" s="247" t="str">
        <f t="shared" si="2"/>
        <v xml:space="preserve"> </v>
      </c>
      <c r="M55" s="247" t="str">
        <f>IF(K55=0," ",SUM(K$7:K55))</f>
        <v xml:space="preserve"> </v>
      </c>
      <c r="N55" s="242" t="s">
        <v>16</v>
      </c>
    </row>
    <row r="56" spans="2:14">
      <c r="B56" s="244">
        <v>50</v>
      </c>
      <c r="C56" s="234">
        <v>45647</v>
      </c>
      <c r="D56" s="243" t="str">
        <f t="shared" si="0"/>
        <v>Sat</v>
      </c>
      <c r="E56" s="244">
        <v>5</v>
      </c>
      <c r="F56" s="238" t="s">
        <v>37</v>
      </c>
      <c r="G56" s="239" t="s">
        <v>19</v>
      </c>
      <c r="H56" s="239" t="s">
        <v>38</v>
      </c>
      <c r="I56" s="239" t="s">
        <v>45</v>
      </c>
      <c r="J56" s="239" t="s">
        <v>51</v>
      </c>
      <c r="K56" s="247"/>
      <c r="L56" s="247" t="str">
        <f t="shared" si="2"/>
        <v xml:space="preserve"> </v>
      </c>
      <c r="M56" s="247" t="str">
        <f>IF(K56=0," ",SUM(K$7:K56))</f>
        <v xml:space="preserve"> </v>
      </c>
      <c r="N56" s="242" t="s">
        <v>16</v>
      </c>
    </row>
  </sheetData>
  <pageMargins left="0.25" right="0.25" top="0.75" bottom="0.75" header="0.3" footer="0.3"/>
  <pageSetup paperSize="7" scale="7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FD4C-4F70-44E8-9ABF-EFAD108C6758}">
  <sheetPr codeName="Sheet2"/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BDB7E-0F31-4E60-870F-F247755D0891}">
  <sheetPr codeName="Sheet1">
    <pageSetUpPr fitToPage="1"/>
  </sheetPr>
  <dimension ref="A1:Q57"/>
  <sheetViews>
    <sheetView workbookViewId="0"/>
  </sheetViews>
  <sheetFormatPr defaultRowHeight="15"/>
  <cols>
    <col min="1" max="1" width="3.28515625" customWidth="1"/>
    <col min="2" max="2" width="26.7109375" customWidth="1"/>
    <col min="3" max="3" width="2.28515625" customWidth="1"/>
    <col min="4" max="4" width="16.7109375" customWidth="1"/>
    <col min="5" max="5" width="2.140625" style="93" customWidth="1"/>
    <col min="6" max="6" width="16.7109375" customWidth="1"/>
    <col min="7" max="7" width="2.140625" style="93" customWidth="1"/>
    <col min="8" max="8" width="16.7109375" customWidth="1"/>
    <col min="9" max="9" width="1.7109375" style="93" customWidth="1"/>
    <col min="10" max="10" width="16.7109375" customWidth="1"/>
    <col min="11" max="11" width="2.140625" style="93" customWidth="1"/>
    <col min="12" max="12" width="16.7109375" customWidth="1"/>
    <col min="13" max="13" width="18" customWidth="1"/>
    <col min="14" max="14" width="33.85546875" customWidth="1"/>
    <col min="15" max="15" width="23.28515625" customWidth="1"/>
    <col min="16" max="1030" width="11.7109375" customWidth="1"/>
  </cols>
  <sheetData>
    <row r="1" spans="1:17" ht="21.6" customHeight="1" thickTop="1">
      <c r="B1" s="18"/>
      <c r="C1" s="172"/>
      <c r="D1" s="172"/>
      <c r="E1" s="172"/>
      <c r="F1" s="19"/>
      <c r="G1" s="172"/>
      <c r="H1" s="172" t="s">
        <v>52</v>
      </c>
      <c r="I1" s="172"/>
      <c r="J1" s="172"/>
      <c r="K1" s="172"/>
      <c r="L1" s="172"/>
      <c r="M1" s="173"/>
    </row>
    <row r="2" spans="1:17" ht="21.6" customHeight="1">
      <c r="B2" s="63" t="s">
        <v>53</v>
      </c>
      <c r="C2" s="64"/>
      <c r="D2" s="65"/>
      <c r="E2" s="66"/>
      <c r="F2" s="67" t="s">
        <v>54</v>
      </c>
      <c r="G2" s="68"/>
      <c r="H2" s="328"/>
      <c r="I2" s="328"/>
      <c r="J2" s="328"/>
      <c r="K2" s="69"/>
      <c r="L2" s="70" t="s">
        <v>55</v>
      </c>
      <c r="M2" s="71" t="s">
        <v>56</v>
      </c>
    </row>
    <row r="3" spans="1:17" ht="9" customHeight="1">
      <c r="B3" s="63"/>
      <c r="C3" s="64"/>
      <c r="D3" s="34"/>
      <c r="E3" s="66"/>
      <c r="F3" s="72"/>
      <c r="G3" s="73"/>
      <c r="H3" s="74"/>
      <c r="I3" s="75"/>
      <c r="J3" s="76"/>
      <c r="K3" s="77"/>
      <c r="L3" s="78"/>
      <c r="M3" s="79"/>
    </row>
    <row r="4" spans="1:17" ht="21.6" customHeight="1">
      <c r="B4" s="63"/>
      <c r="C4" s="64"/>
      <c r="D4" s="80"/>
      <c r="E4" s="81"/>
      <c r="F4" s="72"/>
      <c r="G4" s="73"/>
      <c r="H4" s="82" t="str">
        <f>IF(H2=0," ",VLOOKUP(H2,'[1]2023_Trains'!C9:N62,11,))</f>
        <v xml:space="preserve"> </v>
      </c>
      <c r="I4" s="83"/>
      <c r="J4" s="84"/>
      <c r="K4" s="85"/>
      <c r="L4" s="82"/>
      <c r="M4" s="86"/>
    </row>
    <row r="5" spans="1:17" ht="21.6" customHeight="1">
      <c r="B5" s="87" t="s">
        <v>57</v>
      </c>
      <c r="C5" s="88"/>
      <c r="D5" s="89"/>
      <c r="E5" s="90"/>
      <c r="F5" s="91"/>
      <c r="G5" s="90"/>
      <c r="H5" s="91"/>
      <c r="I5" s="90"/>
      <c r="J5" s="91"/>
      <c r="K5" s="90"/>
      <c r="L5" s="91"/>
      <c r="M5" s="92"/>
    </row>
    <row r="6" spans="1:17" ht="21.6" customHeight="1">
      <c r="A6" s="93"/>
      <c r="B6" s="94" t="s">
        <v>58</v>
      </c>
      <c r="C6" s="95"/>
      <c r="D6" s="174" t="str">
        <f>IF($H$2=0," ",IF(VLOOKUP($H$2,'[1]2023_Trains'!$C$7:$N$63,4)=0," ",VLOOKUP($H$2,'[1]2023_Trains'!$C$7:$N$63,4,FALSE)))</f>
        <v xml:space="preserve"> </v>
      </c>
      <c r="E6" s="175"/>
      <c r="F6" s="174" t="str">
        <f>IF($H$2=0," ",IF(VLOOKUP($H$2,'[1]2023_Trains'!$C$7:$N$63,5)=0," ",VLOOKUP($H$2,'[1]2023_Trains'!$C$7:$N$63,5,FALSE)))</f>
        <v xml:space="preserve"> </v>
      </c>
      <c r="G6" s="175"/>
      <c r="H6" s="174" t="str">
        <f>IF($H$2=0," ",IF(VLOOKUP($H$2,'[1]2023_Trains'!$C$7:$N$63,6)=0," ",VLOOKUP($H$2,'[1]2023_Trains'!$C$7:$N$63,6,FALSE)))</f>
        <v xml:space="preserve"> </v>
      </c>
      <c r="I6" s="175"/>
      <c r="J6" s="174" t="str">
        <f>IF($H$2=0," ",IF(VLOOKUP($H$2,'[1]2023_Trains'!$C$7:$N$63,7)=0," ",VLOOKUP($H$2,'[1]2023_Trains'!$C$7:$N$63,7,FALSE)))</f>
        <v xml:space="preserve"> </v>
      </c>
      <c r="K6" s="175"/>
      <c r="L6" s="174" t="str">
        <f>IF($H$2=0," ",IF(VLOOKUP($H$2,'[1]2023_Trains'!$C$7:$N$63,8)=0," ",VLOOKUP($H$2,'[1]2023_Trains'!$C$7:$N$63,8,FALSE)))</f>
        <v xml:space="preserve"> </v>
      </c>
      <c r="M6" s="176"/>
      <c r="N6" s="93"/>
    </row>
    <row r="7" spans="1:17" ht="21.6" customHeight="1">
      <c r="A7" s="93"/>
      <c r="B7" s="96" t="s">
        <v>59</v>
      </c>
      <c r="C7" s="97"/>
      <c r="D7" s="177" t="str">
        <f>IF(D6=" "," ",VALUE(D6))</f>
        <v xml:space="preserve"> </v>
      </c>
      <c r="E7" s="175"/>
      <c r="F7" s="177" t="str">
        <f>IF(F6=" "," ",VALUE(F6))</f>
        <v xml:space="preserve"> </v>
      </c>
      <c r="G7" s="175"/>
      <c r="H7" s="177" t="str">
        <f t="shared" ref="H7:L7" si="0">IF(H6=" "," ",VALUE(H6))</f>
        <v xml:space="preserve"> </v>
      </c>
      <c r="I7" s="175"/>
      <c r="J7" s="177" t="str">
        <f t="shared" si="0"/>
        <v xml:space="preserve"> </v>
      </c>
      <c r="K7" s="175"/>
      <c r="L7" s="177" t="str">
        <f t="shared" si="0"/>
        <v xml:space="preserve"> </v>
      </c>
      <c r="M7" s="178"/>
      <c r="N7" s="93"/>
      <c r="O7" s="98"/>
    </row>
    <row r="8" spans="1:17" ht="21.6" customHeight="1">
      <c r="B8" s="96" t="s">
        <v>60</v>
      </c>
      <c r="C8" s="97"/>
      <c r="D8" s="112"/>
      <c r="E8" s="114"/>
      <c r="F8" s="112"/>
      <c r="G8" s="114"/>
      <c r="H8" s="112"/>
      <c r="I8" s="114"/>
      <c r="J8" s="112"/>
      <c r="K8" s="114"/>
      <c r="L8" s="112"/>
      <c r="M8" s="99"/>
    </row>
    <row r="9" spans="1:17" ht="21.6" customHeight="1">
      <c r="B9" s="100"/>
      <c r="C9" s="101"/>
      <c r="M9" s="99"/>
    </row>
    <row r="10" spans="1:17" ht="30" customHeight="1">
      <c r="B10" s="179" t="s">
        <v>61</v>
      </c>
      <c r="C10" s="102"/>
      <c r="D10" s="180" t="str">
        <f t="shared" ref="D10:F10" si="1">IF(C10=0," ",TIMEVALUE(LEFT(C10,2)&amp;":"&amp;MID(C10,3,2)&amp;":"&amp;RIGHT(C10,2)))</f>
        <v xml:space="preserve"> </v>
      </c>
      <c r="E10" s="102"/>
      <c r="F10" s="180" t="str">
        <f t="shared" si="1"/>
        <v xml:space="preserve"> </v>
      </c>
      <c r="G10" s="102"/>
      <c r="H10" s="180" t="str">
        <f t="shared" ref="H10" si="2">IF(G10=0," ",TIMEVALUE(LEFT(G10,2)&amp;":"&amp;MID(G10,3,2)&amp;":"&amp;RIGHT(G10,2)))</f>
        <v xml:space="preserve"> </v>
      </c>
      <c r="I10" s="102"/>
      <c r="J10" s="180" t="str">
        <f t="shared" ref="J10" si="3">IF(I10=0," ",TIMEVALUE(LEFT(I10,2)&amp;":"&amp;MID(I10,3,2)&amp;":"&amp;RIGHT(I10,2)))</f>
        <v xml:space="preserve"> </v>
      </c>
      <c r="K10" s="102"/>
      <c r="L10" s="180" t="str">
        <f t="shared" ref="L10" si="4">IF(K10=0," ",TIMEVALUE(LEFT(K10,2)&amp;":"&amp;MID(K10,3,2)&amp;":"&amp;RIGHT(K10,2)))</f>
        <v xml:space="preserve"> </v>
      </c>
      <c r="M10" s="181"/>
    </row>
    <row r="11" spans="1:17" ht="21.6" customHeight="1">
      <c r="B11" s="182" t="s">
        <v>62</v>
      </c>
      <c r="C11" s="103"/>
      <c r="D11" s="183" t="str">
        <f>IF(C12=0," ",$L$2)</f>
        <v xml:space="preserve"> </v>
      </c>
      <c r="E11" s="103"/>
      <c r="F11" s="183" t="str">
        <f t="shared" ref="F11" si="5">IF(E12=0," ",$L$2)</f>
        <v xml:space="preserve"> </v>
      </c>
      <c r="G11" s="103"/>
      <c r="H11" s="183" t="str">
        <f t="shared" ref="H11" si="6">IF(G12=0," ",$L$2)</f>
        <v xml:space="preserve"> </v>
      </c>
      <c r="I11" s="103"/>
      <c r="J11" s="183" t="str">
        <f t="shared" ref="J11" si="7">IF(I12=0," ",$L$2)</f>
        <v xml:space="preserve"> </v>
      </c>
      <c r="K11" s="103"/>
      <c r="L11" s="183" t="str">
        <f t="shared" ref="L11" si="8">IF(K12=0," ",$L$2)</f>
        <v xml:space="preserve"> </v>
      </c>
      <c r="M11" s="181"/>
      <c r="O11" s="104"/>
    </row>
    <row r="12" spans="1:17" ht="30" customHeight="1">
      <c r="B12" s="179" t="s">
        <v>63</v>
      </c>
      <c r="C12" s="102"/>
      <c r="D12" s="180" t="str">
        <f>IF(C12=0," ",TIMEVALUE(LEFT(C12,2)&amp;":"&amp;MID(C12,3,2)&amp;":"&amp;RIGHT(C12,2)))</f>
        <v xml:space="preserve"> </v>
      </c>
      <c r="E12" s="102"/>
      <c r="F12" s="180" t="str">
        <f t="shared" ref="F12" si="9">IF(E12=0," ",TIMEVALUE(LEFT(E12,2)&amp;":"&amp;MID(E12,3,2)&amp;":"&amp;RIGHT(E12,2)))</f>
        <v xml:space="preserve"> </v>
      </c>
      <c r="G12" s="102"/>
      <c r="H12" s="180" t="str">
        <f t="shared" ref="H12" si="10">IF(G12=0," ",TIMEVALUE(LEFT(G12,2)&amp;":"&amp;MID(G12,3,2)&amp;":"&amp;RIGHT(G12,2)))</f>
        <v xml:space="preserve"> </v>
      </c>
      <c r="I12" s="102"/>
      <c r="J12" s="180" t="str">
        <f t="shared" ref="J12" si="11">IF(I12=0," ",TIMEVALUE(LEFT(I12,2)&amp;":"&amp;MID(I12,3,2)&amp;":"&amp;RIGHT(I12,2)))</f>
        <v xml:space="preserve"> </v>
      </c>
      <c r="K12" s="102"/>
      <c r="L12" s="180" t="str">
        <f t="shared" ref="L12" si="12">IF(K12=0," ",TIMEVALUE(LEFT(K12,2)&amp;":"&amp;MID(K12,3,2)&amp;":"&amp;RIGHT(K12,2)))</f>
        <v xml:space="preserve"> </v>
      </c>
      <c r="M12" s="181"/>
      <c r="O12" s="105"/>
    </row>
    <row r="13" spans="1:17" ht="30" customHeight="1">
      <c r="B13" s="179" t="s">
        <v>64</v>
      </c>
      <c r="C13" s="184"/>
      <c r="D13" s="180" t="str">
        <f>IF(C13=0," ",TIMEVALUE(LEFT(C13,2)&amp;":"&amp;MID(C13,3,2)&amp;":"&amp;RIGHT(C13,2)))</f>
        <v xml:space="preserve"> </v>
      </c>
      <c r="E13" s="107"/>
      <c r="F13" s="180" t="str">
        <f>IF(E13=0," ",TIMEVALUE(LEFT(E13,2)&amp;":"&amp;MID(E13,3,2)&amp;":"&amp;RIGHT(E13,2)))</f>
        <v xml:space="preserve"> </v>
      </c>
      <c r="G13" s="107"/>
      <c r="H13" s="180" t="str">
        <f>IF(G13=0," ",TIMEVALUE(LEFT(G13,2)&amp;":"&amp;MID(G13,3,2)&amp;":"&amp;RIGHT(G13,2)))</f>
        <v xml:space="preserve"> </v>
      </c>
      <c r="I13" s="107"/>
      <c r="J13" s="180" t="str">
        <f>IF(I13=0," ",TIMEVALUE(LEFT(I13,2)&amp;":"&amp;MID(I13,3,2)&amp;":"&amp;RIGHT(I13,2)))</f>
        <v xml:space="preserve"> </v>
      </c>
      <c r="K13" s="107"/>
      <c r="L13" s="180" t="str">
        <f>IF(K13=0," ",TIMEVALUE(LEFT(K13,2)&amp;":"&amp;MID(K13,3,2)&amp;":"&amp;RIGHT(K13,2)))</f>
        <v xml:space="preserve"> </v>
      </c>
      <c r="M13" s="181" t="s">
        <v>0</v>
      </c>
    </row>
    <row r="14" spans="1:17" ht="30" customHeight="1">
      <c r="B14" s="179" t="s">
        <v>65</v>
      </c>
      <c r="C14" s="102"/>
      <c r="D14" s="180" t="str">
        <f t="shared" ref="D14:D19" si="13">IF(C14=0," ",TIMEVALUE(LEFT(C14,2)&amp;":"&amp;MID(C14,3,2)&amp;":"&amp;RIGHT(C14,2)))</f>
        <v xml:space="preserve"> </v>
      </c>
      <c r="E14" s="102"/>
      <c r="F14" s="180" t="str">
        <f t="shared" ref="F14:F19" si="14">IF(E14=0," ",TIMEVALUE(LEFT(E14,2)&amp;":"&amp;MID(E14,3,2)&amp;":"&amp;RIGHT(E14,2)))</f>
        <v xml:space="preserve"> </v>
      </c>
      <c r="G14" s="102"/>
      <c r="H14" s="180" t="str">
        <f t="shared" ref="H14:H17" si="15">IF(G14=0," ",TIMEVALUE(LEFT(G14,2)&amp;":"&amp;MID(G14,3,2)&amp;":"&amp;RIGHT(G14,2)))</f>
        <v xml:space="preserve"> </v>
      </c>
      <c r="I14" s="102"/>
      <c r="J14" s="180" t="str">
        <f t="shared" ref="J14:J17" si="16">IF(I14=0," ",TIMEVALUE(LEFT(I14,2)&amp;":"&amp;MID(I14,3,2)&amp;":"&amp;RIGHT(I14,2)))</f>
        <v xml:space="preserve"> </v>
      </c>
      <c r="K14" s="102"/>
      <c r="L14" s="180" t="str">
        <f t="shared" ref="L14:L19" si="17">IF(K14=0," ",TIMEVALUE(LEFT(K14,2)&amp;":"&amp;MID(K14,3,2)&amp;":"&amp;RIGHT(K14,2)))</f>
        <v xml:space="preserve"> </v>
      </c>
      <c r="M14" s="181"/>
      <c r="Q14" s="106"/>
    </row>
    <row r="15" spans="1:17" ht="30" customHeight="1">
      <c r="B15" s="179" t="s">
        <v>66</v>
      </c>
      <c r="C15" s="102"/>
      <c r="D15" s="180" t="str">
        <f t="shared" si="13"/>
        <v xml:space="preserve"> </v>
      </c>
      <c r="E15" s="102"/>
      <c r="F15" s="180" t="str">
        <f t="shared" si="14"/>
        <v xml:space="preserve"> </v>
      </c>
      <c r="G15" s="102"/>
      <c r="H15" s="180" t="str">
        <f t="shared" si="15"/>
        <v xml:space="preserve"> </v>
      </c>
      <c r="I15" s="102"/>
      <c r="J15" s="180" t="str">
        <f t="shared" si="16"/>
        <v xml:space="preserve"> </v>
      </c>
      <c r="K15" s="102"/>
      <c r="L15" s="180" t="str">
        <f t="shared" si="17"/>
        <v xml:space="preserve"> </v>
      </c>
      <c r="M15" s="181"/>
    </row>
    <row r="16" spans="1:17" ht="21.6" customHeight="1">
      <c r="B16" s="182" t="s">
        <v>62</v>
      </c>
      <c r="C16" s="107"/>
      <c r="D16" s="183" t="str">
        <f>IF(C17=0," ",$L$2)</f>
        <v xml:space="preserve"> </v>
      </c>
      <c r="E16" s="107"/>
      <c r="F16" s="183" t="str">
        <f t="shared" ref="F16" si="18">IF(E17=0," ",$L$2)</f>
        <v xml:space="preserve"> </v>
      </c>
      <c r="G16" s="107"/>
      <c r="H16" s="183" t="str">
        <f t="shared" ref="H16" si="19">IF(G17=0," ",$L$2)</f>
        <v xml:space="preserve"> </v>
      </c>
      <c r="I16" s="107"/>
      <c r="J16" s="183" t="str">
        <f t="shared" ref="J16" si="20">IF(I17=0," ",$L$2)</f>
        <v xml:space="preserve"> </v>
      </c>
      <c r="K16" s="107"/>
      <c r="L16" s="183" t="str">
        <f t="shared" ref="L16" si="21">IF(K17=0," ",$L$2)</f>
        <v xml:space="preserve"> </v>
      </c>
      <c r="M16" s="181"/>
    </row>
    <row r="17" spans="2:13" ht="30" customHeight="1">
      <c r="B17" s="179" t="s">
        <v>67</v>
      </c>
      <c r="C17" s="102"/>
      <c r="D17" s="180" t="str">
        <f t="shared" si="13"/>
        <v xml:space="preserve"> </v>
      </c>
      <c r="E17" s="102"/>
      <c r="F17" s="180" t="str">
        <f t="shared" si="14"/>
        <v xml:space="preserve"> </v>
      </c>
      <c r="G17" s="102"/>
      <c r="H17" s="180" t="str">
        <f t="shared" si="15"/>
        <v xml:space="preserve"> </v>
      </c>
      <c r="I17" s="102"/>
      <c r="J17" s="180" t="str">
        <f t="shared" si="16"/>
        <v xml:space="preserve"> </v>
      </c>
      <c r="K17" s="102"/>
      <c r="L17" s="180" t="str">
        <f t="shared" si="17"/>
        <v xml:space="preserve"> </v>
      </c>
      <c r="M17" s="181"/>
    </row>
    <row r="18" spans="2:13" ht="21.6" customHeight="1">
      <c r="B18" s="108" t="s">
        <v>68</v>
      </c>
      <c r="C18" s="109"/>
      <c r="D18" s="70" t="str">
        <f>IF(C17=0," ",$L$2)</f>
        <v xml:space="preserve"> </v>
      </c>
      <c r="E18" s="103"/>
      <c r="F18" s="70" t="str">
        <f>IF(E17=0," ",$L$2)</f>
        <v xml:space="preserve"> </v>
      </c>
      <c r="G18" s="103"/>
      <c r="H18" s="70" t="str">
        <f>IF(G17=0," ",$L$2)</f>
        <v xml:space="preserve"> </v>
      </c>
      <c r="I18" s="103"/>
      <c r="J18" s="70" t="str">
        <f>IF(I17=0," ",$L$2)</f>
        <v xml:space="preserve"> </v>
      </c>
      <c r="K18" s="103"/>
      <c r="L18" s="82" t="str">
        <f>IF(K17=0," ",$L$2)</f>
        <v xml:space="preserve"> </v>
      </c>
      <c r="M18" s="24"/>
    </row>
    <row r="19" spans="2:13" ht="21.6" customHeight="1">
      <c r="B19" s="185"/>
      <c r="C19" s="146"/>
      <c r="D19" s="186" t="str">
        <f t="shared" si="13"/>
        <v xml:space="preserve"> </v>
      </c>
      <c r="E19" s="171"/>
      <c r="F19" s="186" t="str">
        <f t="shared" si="14"/>
        <v xml:space="preserve"> </v>
      </c>
      <c r="G19" s="171"/>
      <c r="H19" s="186" t="str">
        <f t="shared" ref="H19" si="22">IF(G19=0," ",TIMEVALUE(LEFT(G19,2)&amp;":"&amp;MID(G19,3,2)&amp;":"&amp;RIGHT(G19,2)))</f>
        <v xml:space="preserve"> </v>
      </c>
      <c r="I19" s="171"/>
      <c r="J19" s="186" t="str">
        <f t="shared" ref="J19" si="23">IF(I19=0," ",TIMEVALUE(LEFT(I19,2)&amp;":"&amp;MID(I19,3,2)&amp;":"&amp;RIGHT(I19,2)))</f>
        <v xml:space="preserve"> </v>
      </c>
      <c r="K19" s="171"/>
      <c r="L19" s="186" t="str">
        <f t="shared" si="17"/>
        <v xml:space="preserve"> </v>
      </c>
      <c r="M19" s="24"/>
    </row>
    <row r="20" spans="2:13" ht="30" customHeight="1">
      <c r="B20" s="110">
        <v>100</v>
      </c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24"/>
    </row>
    <row r="21" spans="2:13" ht="30" customHeight="1">
      <c r="B21" s="110">
        <v>101</v>
      </c>
      <c r="C21" s="111"/>
      <c r="D21" s="112"/>
      <c r="E21" s="113"/>
      <c r="F21" s="112"/>
      <c r="G21" s="114"/>
      <c r="H21" s="112"/>
      <c r="I21" s="114"/>
      <c r="J21" s="112"/>
      <c r="K21" s="114"/>
      <c r="L21" s="112"/>
      <c r="M21" s="24"/>
    </row>
    <row r="22" spans="2:13" ht="30" customHeight="1">
      <c r="B22" s="110">
        <v>200</v>
      </c>
      <c r="C22" s="111"/>
      <c r="D22" s="112"/>
      <c r="E22" s="114"/>
      <c r="F22" s="112"/>
      <c r="G22" s="114"/>
      <c r="H22" s="112"/>
      <c r="I22" s="114"/>
      <c r="J22" s="112"/>
      <c r="K22" s="114"/>
      <c r="L22" s="112"/>
      <c r="M22" s="24"/>
    </row>
    <row r="23" spans="2:13" ht="30" customHeight="1">
      <c r="B23" s="110">
        <v>201</v>
      </c>
      <c r="C23" s="111"/>
      <c r="D23" s="112"/>
      <c r="E23" s="114"/>
      <c r="F23" s="112"/>
      <c r="G23" s="114"/>
      <c r="H23" s="112"/>
      <c r="I23" s="114"/>
      <c r="J23" s="112"/>
      <c r="K23" s="114"/>
      <c r="L23" s="112"/>
      <c r="M23" s="24"/>
    </row>
    <row r="24" spans="2:13" ht="30" customHeight="1">
      <c r="B24" s="110">
        <v>308</v>
      </c>
      <c r="C24" s="111"/>
      <c r="D24" s="112"/>
      <c r="E24" s="114"/>
      <c r="F24" s="112"/>
      <c r="G24" s="114"/>
      <c r="H24" s="112"/>
      <c r="I24" s="114"/>
      <c r="J24" s="112"/>
      <c r="K24" s="114"/>
      <c r="L24" s="112"/>
      <c r="M24" s="24"/>
    </row>
    <row r="25" spans="2:13" ht="30" customHeight="1">
      <c r="B25" s="115" t="s">
        <v>69</v>
      </c>
      <c r="C25" s="116"/>
      <c r="D25" s="112" t="str">
        <f>IF(D8=0," ","0")</f>
        <v xml:space="preserve"> </v>
      </c>
      <c r="E25" s="114"/>
      <c r="F25" s="112" t="str">
        <f>IF(F8=0," ","0")</f>
        <v xml:space="preserve"> </v>
      </c>
      <c r="G25" s="114"/>
      <c r="H25" s="112" t="str">
        <f>IF(H8=0," ","0")</f>
        <v xml:space="preserve"> </v>
      </c>
      <c r="I25" s="114"/>
      <c r="J25" s="112" t="str">
        <f>IF(J8=0," ","0")</f>
        <v xml:space="preserve"> </v>
      </c>
      <c r="K25" s="114"/>
      <c r="L25" s="112" t="str">
        <f>IF(L8=0," ","0")</f>
        <v xml:space="preserve"> </v>
      </c>
      <c r="M25" s="24"/>
    </row>
    <row r="26" spans="2:13" ht="30" customHeight="1" thickBot="1">
      <c r="B26" s="117" t="s">
        <v>70</v>
      </c>
      <c r="C26" s="118"/>
      <c r="D26" s="112" t="str">
        <f>IF(D8=0," ","0")</f>
        <v xml:space="preserve"> </v>
      </c>
      <c r="E26" s="114"/>
      <c r="F26" s="112" t="str">
        <f>IF(F8=0," ","0")</f>
        <v xml:space="preserve"> </v>
      </c>
      <c r="G26" s="114"/>
      <c r="H26" s="112" t="str">
        <f>IF(H8=0," ","0")</f>
        <v xml:space="preserve"> </v>
      </c>
      <c r="I26" s="114"/>
      <c r="J26" s="112" t="str">
        <f>IF(J8=0," ","0")</f>
        <v xml:space="preserve"> </v>
      </c>
      <c r="K26" s="114"/>
      <c r="L26" s="112" t="str">
        <f>IF(L8=0," ","0")</f>
        <v xml:space="preserve"> </v>
      </c>
      <c r="M26" s="24"/>
    </row>
    <row r="27" spans="2:13" ht="21.6" customHeight="1" thickTop="1" thickBot="1">
      <c r="B27" s="119" t="s">
        <v>71</v>
      </c>
      <c r="C27" s="120"/>
      <c r="D27" s="121">
        <f>SUM(D20:D26)</f>
        <v>0</v>
      </c>
      <c r="E27" s="122"/>
      <c r="F27" s="121">
        <f>SUM(F20:F26)</f>
        <v>0</v>
      </c>
      <c r="G27" s="122"/>
      <c r="H27" s="121">
        <f>SUM(H20:H26)</f>
        <v>0</v>
      </c>
      <c r="I27" s="122"/>
      <c r="J27" s="121">
        <f>SUM(J20:J26)</f>
        <v>0</v>
      </c>
      <c r="K27" s="123"/>
      <c r="L27" s="124">
        <f>SUM(L20:L26)</f>
        <v>0</v>
      </c>
      <c r="M27" s="24"/>
    </row>
    <row r="28" spans="2:13" ht="21.6" customHeight="1" thickTop="1" thickBot="1">
      <c r="B28" s="119" t="s">
        <v>72</v>
      </c>
      <c r="C28" s="120"/>
      <c r="D28" s="121">
        <f>D27</f>
        <v>0</v>
      </c>
      <c r="E28" s="122"/>
      <c r="F28" s="121">
        <f>D28+F27</f>
        <v>0</v>
      </c>
      <c r="G28" s="122"/>
      <c r="H28" s="121">
        <f>F28+H27</f>
        <v>0</v>
      </c>
      <c r="I28" s="122"/>
      <c r="J28" s="121">
        <f>J27+H28</f>
        <v>0</v>
      </c>
      <c r="K28" s="123"/>
      <c r="L28" s="124">
        <f>L27+J28</f>
        <v>0</v>
      </c>
      <c r="M28" s="125"/>
    </row>
    <row r="29" spans="2:13" ht="21.6" customHeight="1" thickTop="1" thickBot="1">
      <c r="B29" s="126" t="s">
        <v>73</v>
      </c>
      <c r="C29" s="127"/>
      <c r="D29" s="128"/>
      <c r="E29" s="129"/>
      <c r="F29" s="121"/>
      <c r="G29" s="122"/>
      <c r="H29" s="128"/>
      <c r="I29" s="129"/>
      <c r="J29" s="128"/>
      <c r="K29" s="130"/>
      <c r="L29" s="131"/>
      <c r="M29" s="24"/>
    </row>
    <row r="30" spans="2:13" ht="21.6" customHeight="1" thickTop="1" thickBot="1">
      <c r="B30" s="126" t="s">
        <v>74</v>
      </c>
      <c r="C30" s="127"/>
      <c r="D30" s="128"/>
      <c r="E30" s="129"/>
      <c r="F30" s="128"/>
      <c r="G30" s="129"/>
      <c r="H30" s="128"/>
      <c r="I30" s="129"/>
      <c r="J30" s="128"/>
      <c r="K30" s="130"/>
      <c r="L30" s="131"/>
      <c r="M30" s="132" t="s">
        <v>75</v>
      </c>
    </row>
    <row r="31" spans="2:13" ht="21.6" customHeight="1" thickTop="1">
      <c r="B31" s="23"/>
      <c r="L31" s="133" t="s">
        <v>76</v>
      </c>
      <c r="M31" s="24"/>
    </row>
    <row r="32" spans="2:13" ht="21.6" customHeight="1">
      <c r="B32" s="23"/>
      <c r="L32" s="134" t="s">
        <v>77</v>
      </c>
      <c r="M32" s="24"/>
    </row>
    <row r="33" spans="2:13">
      <c r="B33" s="135" t="s">
        <v>78</v>
      </c>
      <c r="C33" s="136"/>
      <c r="D33" t="s">
        <v>79</v>
      </c>
      <c r="M33" s="24"/>
    </row>
    <row r="34" spans="2:13" ht="19.5">
      <c r="B34" s="137" t="s">
        <v>80</v>
      </c>
      <c r="C34" s="138"/>
      <c r="D34" s="24"/>
      <c r="E34" s="140"/>
      <c r="F34" s="139"/>
      <c r="G34" s="140"/>
      <c r="H34" s="139"/>
      <c r="I34" s="140"/>
      <c r="J34" s="139"/>
      <c r="K34" s="140"/>
      <c r="L34" s="139"/>
      <c r="M34" s="24"/>
    </row>
    <row r="35" spans="2:13" ht="19.5">
      <c r="B35" s="137" t="s">
        <v>81</v>
      </c>
      <c r="C35" s="138"/>
      <c r="D35" s="139"/>
      <c r="E35" s="140"/>
      <c r="F35" s="139"/>
      <c r="G35" s="140"/>
      <c r="H35" s="139"/>
      <c r="I35" s="140"/>
      <c r="J35" s="139"/>
      <c r="K35" s="140"/>
      <c r="L35" s="139"/>
      <c r="M35" s="141"/>
    </row>
    <row r="36" spans="2:13" ht="19.5">
      <c r="B36" s="137" t="s">
        <v>82</v>
      </c>
      <c r="C36" s="138"/>
      <c r="D36" s="139"/>
      <c r="E36" s="140"/>
      <c r="F36" s="139"/>
      <c r="G36" s="140"/>
      <c r="H36" s="139"/>
      <c r="I36" s="140"/>
      <c r="J36" s="139"/>
      <c r="K36" s="140"/>
      <c r="L36" s="139"/>
      <c r="M36" s="141"/>
    </row>
    <row r="37" spans="2:13" ht="19.5">
      <c r="B37" s="137"/>
      <c r="C37" s="138"/>
      <c r="D37" s="139"/>
      <c r="E37" s="140"/>
      <c r="F37" s="142"/>
      <c r="G37" s="143"/>
      <c r="H37" s="139"/>
      <c r="I37" s="140"/>
      <c r="J37" s="139"/>
      <c r="K37" s="140"/>
      <c r="L37" s="139"/>
      <c r="M37" s="141"/>
    </row>
    <row r="38" spans="2:13" ht="19.5">
      <c r="B38" s="137" t="s">
        <v>83</v>
      </c>
      <c r="C38" s="138"/>
      <c r="D38" s="139"/>
      <c r="E38" s="140"/>
      <c r="F38" s="139"/>
      <c r="G38" s="140"/>
      <c r="H38" s="139"/>
      <c r="I38" s="140"/>
      <c r="J38" s="139"/>
      <c r="K38" s="140"/>
      <c r="L38" s="139"/>
      <c r="M38" s="141"/>
    </row>
    <row r="39" spans="2:13" ht="19.5">
      <c r="B39" s="137" t="s">
        <v>84</v>
      </c>
      <c r="C39" s="138"/>
      <c r="D39" s="139"/>
      <c r="E39" s="140"/>
      <c r="F39" s="139"/>
      <c r="G39" s="140"/>
      <c r="H39" s="139"/>
      <c r="I39" s="140"/>
      <c r="J39" s="139"/>
      <c r="K39" s="140"/>
      <c r="L39" s="139"/>
      <c r="M39" s="141"/>
    </row>
    <row r="40" spans="2:13" ht="19.5">
      <c r="B40" s="137" t="s">
        <v>85</v>
      </c>
      <c r="C40" s="138"/>
      <c r="D40" s="139"/>
      <c r="E40" s="140"/>
      <c r="F40" s="139"/>
      <c r="G40" s="140"/>
      <c r="H40" s="139"/>
      <c r="I40" s="140"/>
      <c r="J40" s="139"/>
      <c r="K40" s="140"/>
      <c r="L40" s="139"/>
      <c r="M40" s="141"/>
    </row>
    <row r="41" spans="2:13">
      <c r="B41" s="144" t="s">
        <v>86</v>
      </c>
      <c r="C41" s="145"/>
      <c r="D41" s="146"/>
      <c r="E41" s="147"/>
      <c r="H41" s="146"/>
      <c r="I41" s="147"/>
      <c r="J41" s="146"/>
      <c r="K41" s="147"/>
      <c r="L41" s="146"/>
      <c r="M41" s="141"/>
    </row>
    <row r="42" spans="2:13">
      <c r="B42" s="23"/>
      <c r="D42" s="146"/>
      <c r="E42" s="147"/>
      <c r="F42" s="146"/>
      <c r="G42" s="147"/>
      <c r="H42" s="146"/>
      <c r="I42" s="147"/>
      <c r="J42" s="146"/>
      <c r="K42" s="147"/>
      <c r="L42" s="146"/>
      <c r="M42" s="141"/>
    </row>
    <row r="43" spans="2:13" ht="11.45" customHeight="1">
      <c r="B43" s="135" t="s">
        <v>87</v>
      </c>
      <c r="C43" s="136"/>
      <c r="D43" s="148"/>
      <c r="E43" s="149"/>
      <c r="F43" s="146"/>
      <c r="G43" s="147"/>
      <c r="H43" s="146"/>
      <c r="I43" s="147"/>
      <c r="J43" s="148" t="s">
        <v>88</v>
      </c>
      <c r="K43" s="149"/>
      <c r="L43" s="146"/>
      <c r="M43" s="141"/>
    </row>
    <row r="44" spans="2:13" ht="15.75">
      <c r="B44" s="150" t="s">
        <v>89</v>
      </c>
      <c r="C44" s="151"/>
      <c r="D44" s="148"/>
      <c r="E44" s="149"/>
      <c r="F44" s="146"/>
      <c r="G44" s="147"/>
      <c r="H44" s="146" t="s">
        <v>90</v>
      </c>
      <c r="I44" s="147"/>
      <c r="J44" s="146">
        <f>M29*8</f>
        <v>0</v>
      </c>
      <c r="K44" s="147"/>
      <c r="L44" s="152" t="s">
        <v>91</v>
      </c>
      <c r="M44" s="141"/>
    </row>
    <row r="45" spans="2:13" ht="15.75">
      <c r="B45" s="150" t="s">
        <v>92</v>
      </c>
      <c r="C45" s="151"/>
      <c r="D45" s="148" t="s">
        <v>93</v>
      </c>
      <c r="E45" s="149"/>
      <c r="F45" s="146"/>
      <c r="G45" s="147"/>
      <c r="H45" s="146" t="s">
        <v>90</v>
      </c>
      <c r="I45" s="147"/>
      <c r="J45" s="146">
        <f>F46*8</f>
        <v>0</v>
      </c>
      <c r="K45" s="147"/>
      <c r="L45" s="152" t="s">
        <v>94</v>
      </c>
      <c r="M45" s="141"/>
    </row>
    <row r="46" spans="2:13">
      <c r="B46" s="23" t="s">
        <v>95</v>
      </c>
      <c r="D46" s="146"/>
      <c r="E46" s="147"/>
      <c r="F46" s="153"/>
      <c r="G46" s="154"/>
      <c r="H46" s="146"/>
      <c r="I46" s="147"/>
      <c r="J46" s="146"/>
      <c r="K46" s="147"/>
      <c r="L46" s="146"/>
      <c r="M46" s="141"/>
    </row>
    <row r="47" spans="2:13">
      <c r="B47" s="23"/>
      <c r="D47" s="148"/>
      <c r="E47" s="149"/>
      <c r="F47" s="146"/>
      <c r="G47" s="147"/>
      <c r="H47" s="146"/>
      <c r="I47" s="147"/>
      <c r="J47" s="146"/>
      <c r="K47" s="147"/>
      <c r="L47" s="146"/>
      <c r="M47" s="141"/>
    </row>
    <row r="48" spans="2:13" ht="19.5" thickBot="1">
      <c r="B48" s="155" t="s">
        <v>96</v>
      </c>
      <c r="C48" s="156"/>
      <c r="D48" s="157"/>
      <c r="E48" s="158"/>
      <c r="F48" s="146"/>
      <c r="G48" s="147"/>
      <c r="H48" s="157"/>
      <c r="I48" s="158"/>
      <c r="J48" s="157"/>
      <c r="K48" s="158"/>
      <c r="L48" s="157"/>
      <c r="M48" s="141"/>
    </row>
    <row r="49" spans="2:13" ht="16.5" thickBot="1">
      <c r="B49" s="159" t="s">
        <v>97</v>
      </c>
      <c r="C49" s="151"/>
      <c r="D49" s="160"/>
      <c r="E49" s="161"/>
      <c r="F49" s="160"/>
      <c r="G49" s="161"/>
      <c r="H49" s="160"/>
      <c r="I49" s="161"/>
      <c r="J49" s="160"/>
      <c r="K49" s="161"/>
      <c r="L49" s="160"/>
      <c r="M49" s="141"/>
    </row>
    <row r="50" spans="2:13" ht="16.5" thickBot="1">
      <c r="B50" s="159" t="s">
        <v>98</v>
      </c>
      <c r="C50" s="151"/>
      <c r="D50" s="162"/>
      <c r="E50" s="163"/>
      <c r="F50" s="162"/>
      <c r="G50" s="163"/>
      <c r="H50" s="162"/>
      <c r="I50" s="163"/>
      <c r="J50" s="162"/>
      <c r="K50" s="163"/>
      <c r="L50" s="160"/>
      <c r="M50" s="141"/>
    </row>
    <row r="51" spans="2:13">
      <c r="B51" s="164" t="s">
        <v>99</v>
      </c>
      <c r="C51" s="165"/>
      <c r="D51" s="146"/>
      <c r="E51" s="147"/>
      <c r="J51" s="146"/>
      <c r="K51" s="147"/>
      <c r="L51" s="146"/>
      <c r="M51" s="141"/>
    </row>
    <row r="52" spans="2:13" ht="15.75">
      <c r="B52" s="166" t="s">
        <v>100</v>
      </c>
      <c r="C52" s="167"/>
      <c r="D52" s="146"/>
      <c r="E52" s="147"/>
      <c r="F52" s="146"/>
      <c r="G52" s="147"/>
      <c r="H52" s="146"/>
      <c r="I52" s="147"/>
      <c r="J52" s="146"/>
      <c r="K52" s="147"/>
      <c r="L52" s="146"/>
      <c r="M52" s="141"/>
    </row>
    <row r="53" spans="2:13" ht="15.75">
      <c r="B53" s="166"/>
      <c r="C53" s="167"/>
      <c r="D53" s="146"/>
      <c r="E53" s="147"/>
      <c r="F53" s="146"/>
      <c r="G53" s="147"/>
      <c r="H53" s="146"/>
      <c r="I53" s="147"/>
      <c r="J53" s="146"/>
      <c r="K53" s="147"/>
      <c r="L53" s="146"/>
      <c r="M53" s="141"/>
    </row>
    <row r="54" spans="2:13" ht="15.75">
      <c r="B54" s="166"/>
      <c r="C54" s="167"/>
      <c r="D54" s="146"/>
      <c r="E54" s="147"/>
      <c r="F54" s="146"/>
      <c r="G54" s="147"/>
      <c r="H54" s="146"/>
      <c r="I54" s="147"/>
      <c r="J54" s="146"/>
      <c r="K54" s="147"/>
      <c r="L54" s="146"/>
      <c r="M54" s="141"/>
    </row>
    <row r="55" spans="2:13">
      <c r="B55" s="23"/>
      <c r="D55" s="146"/>
      <c r="E55" s="147"/>
      <c r="F55" s="146"/>
      <c r="G55" s="147"/>
      <c r="H55" s="146"/>
      <c r="I55" s="147"/>
      <c r="J55" s="146"/>
      <c r="K55" s="147"/>
      <c r="L55" s="146"/>
      <c r="M55" s="141"/>
    </row>
    <row r="56" spans="2:13" ht="15.75" thickBot="1">
      <c r="B56" s="168"/>
      <c r="C56" s="60"/>
      <c r="D56" s="60"/>
      <c r="E56" s="169"/>
      <c r="F56" s="60"/>
      <c r="G56" s="169"/>
      <c r="H56" s="60"/>
      <c r="I56" s="169"/>
      <c r="J56" s="60"/>
      <c r="K56" s="169"/>
      <c r="L56" s="60"/>
      <c r="M56" s="170"/>
    </row>
    <row r="57" spans="2:13" ht="15.75" thickTop="1"/>
  </sheetData>
  <mergeCells count="1">
    <mergeCell ref="H2:J2"/>
  </mergeCells>
  <dataValidations count="8">
    <dataValidation type="list" errorStyle="warning" operator="equal" allowBlank="1" showErrorMessage="1" sqref="D8:L8" xr:uid="{FE50DA6F-AC0C-40D0-9B43-F6081DD76A1F}">
      <formula1>"17,,399,671,1686,1640"</formula1>
    </dataValidation>
    <dataValidation type="list" errorStyle="information" operator="equal" allowBlank="1" showErrorMessage="1" sqref="D35:L35" xr:uid="{67EEC636-D5C8-4808-8A81-68E4D284C617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D36:L36" xr:uid="{D91E78B9-BA21-4737-A15C-11D994B798A4}">
      <formula1>"Donald Marshall,Charles Stirewalt,Chris Tilley,John Tredway,Victor Varney"</formula1>
    </dataValidation>
    <dataValidation errorStyle="information" allowBlank="1" showInputMessage="1" showErrorMessage="1" sqref="D41:E41" xr:uid="{C7B7A85C-E813-4F78-BB73-37FF308C2A9F}"/>
    <dataValidation type="list" errorStyle="information" operator="equal" allowBlank="1" showErrorMessage="1" sqref="D40:L40" xr:uid="{0023225E-21D6-4328-BDD9-403715582326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9:L39" xr:uid="{8099FF10-418D-4DB1-9016-E5A800E40B23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8:L38" xr:uid="{E3190ADE-B9D5-4047-A9D5-40CD50A8B723}">
      <formula1>"Chris R Boli,Jay Horn, Nathan DeWitt"</formula1>
    </dataValidation>
    <dataValidation type="list" errorStyle="information" operator="equal" allowBlank="1" showErrorMessage="1" sqref="E34:L34" xr:uid="{239A8A15-0AA8-4445-8638-73131707A495}">
      <formula1>"Ted Dunn,Richard Gray,Billy Rueckert, Victor Varney"</formula1>
    </dataValidation>
  </dataValidations>
  <pageMargins left="0.7" right="0.7" top="0.75" bottom="0.75" header="0.3" footer="0.3"/>
  <pageSetup scale="59" fitToWidth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96246-3C7A-4A74-BC4A-DF788F4756A4}">
  <sheetPr codeName="Sheet6">
    <pageSetUpPr fitToPage="1"/>
  </sheetPr>
  <dimension ref="A1:Q57"/>
  <sheetViews>
    <sheetView workbookViewId="0"/>
  </sheetViews>
  <sheetFormatPr defaultRowHeight="23.25"/>
  <cols>
    <col min="1" max="1" width="3.28515625" customWidth="1"/>
    <col min="2" max="2" width="26.7109375" customWidth="1"/>
    <col min="3" max="3" width="2.28515625" customWidth="1"/>
    <col min="4" max="4" width="16.7109375" style="305" customWidth="1"/>
    <col min="5" max="5" width="2.140625" style="93" customWidth="1"/>
    <col min="6" max="6" width="16.7109375" customWidth="1"/>
    <col min="7" max="7" width="2.140625" style="93" customWidth="1"/>
    <col min="8" max="8" width="16.7109375" customWidth="1"/>
    <col min="9" max="9" width="1.7109375" style="93" customWidth="1"/>
    <col min="10" max="10" width="16.7109375" customWidth="1"/>
    <col min="11" max="11" width="2.140625" style="93" customWidth="1"/>
    <col min="12" max="12" width="16.7109375" customWidth="1"/>
    <col min="13" max="13" width="18" customWidth="1"/>
    <col min="14" max="14" width="33.85546875" customWidth="1"/>
    <col min="15" max="15" width="23.28515625" customWidth="1"/>
    <col min="16" max="1030" width="11.7109375" customWidth="1"/>
  </cols>
  <sheetData>
    <row r="1" spans="1:17" ht="21.6" customHeight="1" thickTop="1">
      <c r="B1" s="18"/>
      <c r="C1" s="172"/>
      <c r="D1" s="297"/>
      <c r="E1" s="172"/>
      <c r="F1" s="19"/>
      <c r="G1" s="172"/>
      <c r="H1" s="172" t="s">
        <v>52</v>
      </c>
      <c r="I1" s="172"/>
      <c r="J1" s="172"/>
      <c r="K1" s="172"/>
      <c r="L1" s="172"/>
      <c r="M1" s="188" t="str">
        <f>IF(H2=0," ",INDEX('Trains-OLD'!B7:C56,MATCH(H2,'Trains-OLD'!C7:C56,0),1))</f>
        <v xml:space="preserve"> </v>
      </c>
    </row>
    <row r="2" spans="1:17" ht="21.6" customHeight="1">
      <c r="B2" s="63" t="s">
        <v>53</v>
      </c>
      <c r="C2" s="64"/>
      <c r="D2" s="298"/>
      <c r="E2" s="66"/>
      <c r="F2" s="67" t="s">
        <v>54</v>
      </c>
      <c r="G2" s="68"/>
      <c r="H2" s="327"/>
      <c r="I2" s="327"/>
      <c r="J2" s="327"/>
      <c r="K2" s="69"/>
      <c r="L2" s="70" t="s">
        <v>55</v>
      </c>
      <c r="M2" s="71" t="s">
        <v>56</v>
      </c>
    </row>
    <row r="3" spans="1:17" ht="9" customHeight="1">
      <c r="B3" s="63"/>
      <c r="C3" s="64"/>
      <c r="D3" s="299"/>
      <c r="E3" s="66"/>
      <c r="F3" s="72"/>
      <c r="G3" s="73"/>
      <c r="H3" s="74"/>
      <c r="I3" s="75"/>
      <c r="J3" s="76"/>
      <c r="K3" s="77"/>
      <c r="L3" s="78"/>
      <c r="M3" s="79"/>
    </row>
    <row r="4" spans="1:17" ht="21.6" customHeight="1">
      <c r="B4" s="63"/>
      <c r="C4" s="64"/>
      <c r="D4" s="300"/>
      <c r="E4" s="81"/>
      <c r="F4" s="72"/>
      <c r="G4" s="73"/>
      <c r="H4" s="82" t="str">
        <f>IF(H2=0," ",VLOOKUP(H2,'Trains-OLD'!C7:N56,12))</f>
        <v xml:space="preserve"> </v>
      </c>
      <c r="I4" s="83"/>
      <c r="J4" s="84"/>
      <c r="K4" s="85"/>
      <c r="L4" s="82"/>
      <c r="M4" s="86"/>
    </row>
    <row r="5" spans="1:17" ht="21.6" customHeight="1">
      <c r="B5" s="87" t="s">
        <v>57</v>
      </c>
      <c r="C5" s="88"/>
      <c r="D5" s="301"/>
      <c r="E5" s="90"/>
      <c r="F5" s="91"/>
      <c r="G5" s="90"/>
      <c r="H5" s="91"/>
      <c r="I5" s="90"/>
      <c r="J5" s="91"/>
      <c r="K5" s="90"/>
      <c r="L5" s="91"/>
      <c r="M5" s="92"/>
    </row>
    <row r="6" spans="1:17" ht="21.6" customHeight="1">
      <c r="A6" s="93"/>
      <c r="B6" s="94" t="s">
        <v>58</v>
      </c>
      <c r="C6" s="95"/>
      <c r="D6" s="302" t="str">
        <f>IF($H$2=0," ",(VLOOKUP($H$2,'Trains-OLD'!$C$7:$N$59,4,FALSE)))</f>
        <v xml:space="preserve"> </v>
      </c>
      <c r="E6" s="175"/>
      <c r="F6" s="174" t="str">
        <f>IF($H$2=0," ",IF(VLOOKUP($H$2,'[1]2023_Trains'!$C$7:$N$63,5)=0," ",VLOOKUP($H$2,'[1]2023_Trains'!$C$7:$N$63,5,FALSE)))</f>
        <v xml:space="preserve"> </v>
      </c>
      <c r="G6" s="175"/>
      <c r="H6" s="174" t="str">
        <f>IF($H$2=0," ",IF(VLOOKUP($H$2,'[1]2023_Trains'!$C$7:$N$63,6)=0," ",VLOOKUP($H$2,'[1]2023_Trains'!$C$7:$N$63,6,FALSE)))</f>
        <v xml:space="preserve"> </v>
      </c>
      <c r="I6" s="175"/>
      <c r="J6" s="174" t="str">
        <f>IF($H$2=0," ",IF(VLOOKUP($H$2,'[1]2023_Trains'!$C$7:$N$63,7)=0," ",VLOOKUP($H$2,'[1]2023_Trains'!$C$7:$N$63,7,FALSE)))</f>
        <v xml:space="preserve"> </v>
      </c>
      <c r="K6" s="175"/>
      <c r="L6" s="174" t="str">
        <f>IF($H$2=0," ",IF(VLOOKUP($H$2,'[1]2023_Trains'!$C$7:$N$63,8)=0," ",VLOOKUP($H$2,'[1]2023_Trains'!$C$7:$N$63,8,FALSE)))</f>
        <v xml:space="preserve"> </v>
      </c>
      <c r="M6" s="176"/>
      <c r="N6" s="93"/>
    </row>
    <row r="7" spans="1:17" ht="21.6" customHeight="1">
      <c r="A7" s="93"/>
      <c r="B7" s="96" t="s">
        <v>59</v>
      </c>
      <c r="C7" s="97"/>
      <c r="D7" s="303" t="str">
        <f>IF(D6=" "," ",VALUE(D6))</f>
        <v xml:space="preserve"> </v>
      </c>
      <c r="E7" s="175"/>
      <c r="F7" s="177" t="str">
        <f>IF(F6=" "," ",VALUE(F6))</f>
        <v xml:space="preserve"> </v>
      </c>
      <c r="G7" s="175"/>
      <c r="H7" s="177" t="str">
        <f t="shared" ref="H7:L7" si="0">IF(H6=" "," ",VALUE(H6))</f>
        <v xml:space="preserve"> </v>
      </c>
      <c r="I7" s="175"/>
      <c r="J7" s="177" t="str">
        <f t="shared" si="0"/>
        <v xml:space="preserve"> </v>
      </c>
      <c r="K7" s="175"/>
      <c r="L7" s="177" t="str">
        <f t="shared" si="0"/>
        <v xml:space="preserve"> </v>
      </c>
      <c r="M7" s="178"/>
      <c r="N7" s="93"/>
      <c r="O7" s="98"/>
    </row>
    <row r="8" spans="1:17" ht="21.6" customHeight="1">
      <c r="B8" s="96" t="s">
        <v>60</v>
      </c>
      <c r="C8" s="97"/>
      <c r="D8" s="304"/>
      <c r="E8" s="114"/>
      <c r="F8" s="112"/>
      <c r="G8" s="114"/>
      <c r="H8" s="112"/>
      <c r="I8" s="114"/>
      <c r="J8" s="112"/>
      <c r="K8" s="114"/>
      <c r="L8" s="112"/>
      <c r="M8" s="99"/>
    </row>
    <row r="9" spans="1:17" ht="21.6" customHeight="1">
      <c r="B9" s="100"/>
      <c r="C9" s="101"/>
      <c r="M9" s="99"/>
    </row>
    <row r="10" spans="1:17" ht="30" customHeight="1">
      <c r="B10" s="179" t="s">
        <v>61</v>
      </c>
      <c r="C10" s="102"/>
      <c r="D10" s="306" t="str">
        <f t="shared" ref="D10:F10" si="1">IF(C10=0," ",TIMEVALUE(LEFT(C10,2)&amp;":"&amp;MID(C10,3,2)&amp;":"&amp;RIGHT(C10,2)))</f>
        <v xml:space="preserve"> </v>
      </c>
      <c r="E10" s="102"/>
      <c r="F10" s="180" t="str">
        <f t="shared" si="1"/>
        <v xml:space="preserve"> </v>
      </c>
      <c r="G10" s="102"/>
      <c r="H10" s="180" t="str">
        <f t="shared" ref="H10" si="2">IF(G10=0," ",TIMEVALUE(LEFT(G10,2)&amp;":"&amp;MID(G10,3,2)&amp;":"&amp;RIGHT(G10,2)))</f>
        <v xml:space="preserve"> </v>
      </c>
      <c r="I10" s="102"/>
      <c r="J10" s="180" t="str">
        <f t="shared" ref="J10" si="3">IF(I10=0," ",TIMEVALUE(LEFT(I10,2)&amp;":"&amp;MID(I10,3,2)&amp;":"&amp;RIGHT(I10,2)))</f>
        <v xml:space="preserve"> </v>
      </c>
      <c r="K10" s="102"/>
      <c r="L10" s="180" t="str">
        <f t="shared" ref="L10" si="4">IF(K10=0," ",TIMEVALUE(LEFT(K10,2)&amp;":"&amp;MID(K10,3,2)&amp;":"&amp;RIGHT(K10,2)))</f>
        <v xml:space="preserve"> </v>
      </c>
      <c r="M10" s="181"/>
    </row>
    <row r="11" spans="1:17" ht="21.6" customHeight="1">
      <c r="B11" s="182" t="s">
        <v>62</v>
      </c>
      <c r="C11" s="103"/>
      <c r="D11" s="307" t="str">
        <f>IF(C12=0," ",$L$2)</f>
        <v xml:space="preserve"> </v>
      </c>
      <c r="E11" s="103"/>
      <c r="F11" s="183" t="str">
        <f t="shared" ref="F11" si="5">IF(E12=0," ",$L$2)</f>
        <v xml:space="preserve"> </v>
      </c>
      <c r="G11" s="103"/>
      <c r="H11" s="183" t="str">
        <f t="shared" ref="H11" si="6">IF(G12=0," ",$L$2)</f>
        <v xml:space="preserve"> </v>
      </c>
      <c r="I11" s="103"/>
      <c r="J11" s="183" t="str">
        <f t="shared" ref="J11" si="7">IF(I12=0," ",$L$2)</f>
        <v xml:space="preserve"> </v>
      </c>
      <c r="K11" s="103"/>
      <c r="L11" s="183" t="str">
        <f t="shared" ref="L11" si="8">IF(K12=0," ",$L$2)</f>
        <v xml:space="preserve"> </v>
      </c>
      <c r="M11" s="181"/>
      <c r="O11" s="104"/>
    </row>
    <row r="12" spans="1:17" ht="30" customHeight="1">
      <c r="B12" s="179" t="s">
        <v>63</v>
      </c>
      <c r="C12" s="102"/>
      <c r="D12" s="306" t="str">
        <f>IF(C12=0," ",TIMEVALUE(LEFT(C12,2)&amp;":"&amp;MID(C12,3,2)&amp;":"&amp;RIGHT(C12,2)))</f>
        <v xml:space="preserve"> </v>
      </c>
      <c r="E12" s="102"/>
      <c r="F12" s="180" t="str">
        <f t="shared" ref="F12" si="9">IF(E12=0," ",TIMEVALUE(LEFT(E12,2)&amp;":"&amp;MID(E12,3,2)&amp;":"&amp;RIGHT(E12,2)))</f>
        <v xml:space="preserve"> </v>
      </c>
      <c r="G12" s="102"/>
      <c r="H12" s="180" t="str">
        <f t="shared" ref="H12" si="10">IF(G12=0," ",TIMEVALUE(LEFT(G12,2)&amp;":"&amp;MID(G12,3,2)&amp;":"&amp;RIGHT(G12,2)))</f>
        <v xml:space="preserve"> </v>
      </c>
      <c r="I12" s="102"/>
      <c r="J12" s="180" t="str">
        <f t="shared" ref="J12" si="11">IF(I12=0," ",TIMEVALUE(LEFT(I12,2)&amp;":"&amp;MID(I12,3,2)&amp;":"&amp;RIGHT(I12,2)))</f>
        <v xml:space="preserve"> </v>
      </c>
      <c r="K12" s="102"/>
      <c r="L12" s="180" t="str">
        <f t="shared" ref="L12" si="12">IF(K12=0," ",TIMEVALUE(LEFT(K12,2)&amp;":"&amp;MID(K12,3,2)&amp;":"&amp;RIGHT(K12,2)))</f>
        <v xml:space="preserve"> </v>
      </c>
      <c r="M12" s="181"/>
      <c r="O12" s="105"/>
    </row>
    <row r="13" spans="1:17" ht="30" customHeight="1">
      <c r="B13" s="179" t="s">
        <v>64</v>
      </c>
      <c r="C13" s="184"/>
      <c r="D13" s="306" t="str">
        <f>IF(C13=0," ",TIMEVALUE(LEFT(C13,2)&amp;":"&amp;MID(C13,3,2)&amp;":"&amp;RIGHT(C13,2)))</f>
        <v xml:space="preserve"> </v>
      </c>
      <c r="E13" s="107"/>
      <c r="F13" s="180" t="str">
        <f>IF(E13=0," ",TIMEVALUE(LEFT(E13,2)&amp;":"&amp;MID(E13,3,2)&amp;":"&amp;RIGHT(E13,2)))</f>
        <v xml:space="preserve"> </v>
      </c>
      <c r="G13" s="107"/>
      <c r="H13" s="180" t="str">
        <f>IF(G13=0," ",TIMEVALUE(LEFT(G13,2)&amp;":"&amp;MID(G13,3,2)&amp;":"&amp;RIGHT(G13,2)))</f>
        <v xml:space="preserve"> </v>
      </c>
      <c r="I13" s="107"/>
      <c r="J13" s="180" t="str">
        <f>IF(I13=0," ",TIMEVALUE(LEFT(I13,2)&amp;":"&amp;MID(I13,3,2)&amp;":"&amp;RIGHT(I13,2)))</f>
        <v xml:space="preserve"> </v>
      </c>
      <c r="K13" s="107"/>
      <c r="L13" s="180" t="str">
        <f>IF(K13=0," ",TIMEVALUE(LEFT(K13,2)&amp;":"&amp;MID(K13,3,2)&amp;":"&amp;RIGHT(K13,2)))</f>
        <v xml:space="preserve"> </v>
      </c>
      <c r="M13" s="181" t="s">
        <v>0</v>
      </c>
    </row>
    <row r="14" spans="1:17" ht="30" customHeight="1">
      <c r="B14" s="179" t="s">
        <v>65</v>
      </c>
      <c r="C14" s="102"/>
      <c r="D14" s="306" t="str">
        <f t="shared" ref="D14:D19" si="13">IF(C14=0," ",TIMEVALUE(LEFT(C14,2)&amp;":"&amp;MID(C14,3,2)&amp;":"&amp;RIGHT(C14,2)))</f>
        <v xml:space="preserve"> </v>
      </c>
      <c r="E14" s="102"/>
      <c r="F14" s="180" t="str">
        <f t="shared" ref="F14:F19" si="14">IF(E14=0," ",TIMEVALUE(LEFT(E14,2)&amp;":"&amp;MID(E14,3,2)&amp;":"&amp;RIGHT(E14,2)))</f>
        <v xml:space="preserve"> </v>
      </c>
      <c r="G14" s="102"/>
      <c r="H14" s="180" t="str">
        <f t="shared" ref="H14:H17" si="15">IF(G14=0," ",TIMEVALUE(LEFT(G14,2)&amp;":"&amp;MID(G14,3,2)&amp;":"&amp;RIGHT(G14,2)))</f>
        <v xml:space="preserve"> </v>
      </c>
      <c r="I14" s="102"/>
      <c r="J14" s="180" t="str">
        <f t="shared" ref="J14:J17" si="16">IF(I14=0," ",TIMEVALUE(LEFT(I14,2)&amp;":"&amp;MID(I14,3,2)&amp;":"&amp;RIGHT(I14,2)))</f>
        <v xml:space="preserve"> </v>
      </c>
      <c r="K14" s="102"/>
      <c r="L14" s="180" t="str">
        <f t="shared" ref="L14:L19" si="17">IF(K14=0," ",TIMEVALUE(LEFT(K14,2)&amp;":"&amp;MID(K14,3,2)&amp;":"&amp;RIGHT(K14,2)))</f>
        <v xml:space="preserve"> </v>
      </c>
      <c r="M14" s="181"/>
      <c r="Q14" s="106"/>
    </row>
    <row r="15" spans="1:17" ht="30" customHeight="1">
      <c r="B15" s="179" t="s">
        <v>66</v>
      </c>
      <c r="C15" s="102"/>
      <c r="D15" s="306" t="str">
        <f t="shared" si="13"/>
        <v xml:space="preserve"> </v>
      </c>
      <c r="E15" s="102"/>
      <c r="F15" s="180" t="str">
        <f t="shared" si="14"/>
        <v xml:space="preserve"> </v>
      </c>
      <c r="G15" s="102"/>
      <c r="H15" s="180" t="str">
        <f t="shared" si="15"/>
        <v xml:space="preserve"> </v>
      </c>
      <c r="I15" s="102"/>
      <c r="J15" s="180" t="str">
        <f t="shared" si="16"/>
        <v xml:space="preserve"> </v>
      </c>
      <c r="K15" s="102"/>
      <c r="L15" s="180" t="str">
        <f t="shared" si="17"/>
        <v xml:space="preserve"> </v>
      </c>
      <c r="M15" s="181"/>
    </row>
    <row r="16" spans="1:17" ht="21.6" customHeight="1">
      <c r="B16" s="182" t="s">
        <v>62</v>
      </c>
      <c r="C16" s="107"/>
      <c r="D16" s="307" t="str">
        <f>IF(C17=0," ",$L$2)</f>
        <v xml:space="preserve"> </v>
      </c>
      <c r="E16" s="107"/>
      <c r="F16" s="183" t="str">
        <f t="shared" ref="F16" si="18">IF(E17=0," ",$L$2)</f>
        <v xml:space="preserve"> </v>
      </c>
      <c r="G16" s="107"/>
      <c r="H16" s="183" t="str">
        <f t="shared" ref="H16" si="19">IF(G17=0," ",$L$2)</f>
        <v xml:space="preserve"> </v>
      </c>
      <c r="I16" s="107"/>
      <c r="J16" s="183" t="str">
        <f t="shared" ref="J16" si="20">IF(I17=0," ",$L$2)</f>
        <v xml:space="preserve"> </v>
      </c>
      <c r="K16" s="107"/>
      <c r="L16" s="183" t="str">
        <f t="shared" ref="L16" si="21">IF(K17=0," ",$L$2)</f>
        <v xml:space="preserve"> </v>
      </c>
      <c r="M16" s="181"/>
    </row>
    <row r="17" spans="2:13" ht="30" customHeight="1">
      <c r="B17" s="179" t="s">
        <v>67</v>
      </c>
      <c r="C17" s="102"/>
      <c r="D17" s="306" t="str">
        <f t="shared" si="13"/>
        <v xml:space="preserve"> </v>
      </c>
      <c r="E17" s="102"/>
      <c r="F17" s="180" t="str">
        <f t="shared" si="14"/>
        <v xml:space="preserve"> </v>
      </c>
      <c r="G17" s="102"/>
      <c r="H17" s="180" t="str">
        <f t="shared" si="15"/>
        <v xml:space="preserve"> </v>
      </c>
      <c r="I17" s="102"/>
      <c r="J17" s="180" t="str">
        <f t="shared" si="16"/>
        <v xml:space="preserve"> </v>
      </c>
      <c r="K17" s="102"/>
      <c r="L17" s="180" t="str">
        <f t="shared" si="17"/>
        <v xml:space="preserve"> </v>
      </c>
      <c r="M17" s="181"/>
    </row>
    <row r="18" spans="2:13" ht="21.6" customHeight="1">
      <c r="B18" s="108" t="s">
        <v>68</v>
      </c>
      <c r="C18" s="109"/>
      <c r="D18" s="308" t="str">
        <f>IF(C17=0," ",$L$2)</f>
        <v xml:space="preserve"> </v>
      </c>
      <c r="E18" s="103"/>
      <c r="F18" s="70" t="str">
        <f>IF(E17=0," ",$L$2)</f>
        <v xml:space="preserve"> </v>
      </c>
      <c r="G18" s="103"/>
      <c r="H18" s="70" t="str">
        <f>IF(G17=0," ",$L$2)</f>
        <v xml:space="preserve"> </v>
      </c>
      <c r="I18" s="103"/>
      <c r="J18" s="70" t="str">
        <f>IF(I17=0," ",$L$2)</f>
        <v xml:space="preserve"> </v>
      </c>
      <c r="K18" s="103"/>
      <c r="L18" s="82" t="str">
        <f>IF(K17=0," ",$L$2)</f>
        <v xml:space="preserve"> </v>
      </c>
      <c r="M18" s="24"/>
    </row>
    <row r="19" spans="2:13" ht="21.6" customHeight="1">
      <c r="B19" s="185"/>
      <c r="C19" s="146"/>
      <c r="D19" s="309" t="str">
        <f t="shared" si="13"/>
        <v xml:space="preserve"> </v>
      </c>
      <c r="E19" s="171"/>
      <c r="F19" s="186" t="str">
        <f t="shared" si="14"/>
        <v xml:space="preserve"> </v>
      </c>
      <c r="G19" s="171"/>
      <c r="H19" s="186" t="str">
        <f t="shared" ref="H19" si="22">IF(G19=0," ",TIMEVALUE(LEFT(G19,2)&amp;":"&amp;MID(G19,3,2)&amp;":"&amp;RIGHT(G19,2)))</f>
        <v xml:space="preserve"> </v>
      </c>
      <c r="I19" s="171"/>
      <c r="J19" s="186" t="str">
        <f t="shared" ref="J19" si="23">IF(I19=0," ",TIMEVALUE(LEFT(I19,2)&amp;":"&amp;MID(I19,3,2)&amp;":"&amp;RIGHT(I19,2)))</f>
        <v xml:space="preserve"> </v>
      </c>
      <c r="K19" s="171"/>
      <c r="L19" s="186" t="str">
        <f t="shared" si="17"/>
        <v xml:space="preserve"> </v>
      </c>
      <c r="M19" s="24"/>
    </row>
    <row r="20" spans="2:13" ht="30" customHeight="1">
      <c r="B20" s="110">
        <v>100</v>
      </c>
      <c r="C20" s="111"/>
      <c r="D20" s="304"/>
      <c r="E20" s="112"/>
      <c r="F20" s="112"/>
      <c r="G20" s="112"/>
      <c r="H20" s="112"/>
      <c r="I20" s="112"/>
      <c r="J20" s="112"/>
      <c r="K20" s="112"/>
      <c r="L20" s="112"/>
      <c r="M20" s="24"/>
    </row>
    <row r="21" spans="2:13" ht="30" customHeight="1">
      <c r="B21" s="110">
        <v>101</v>
      </c>
      <c r="C21" s="111"/>
      <c r="D21" s="304"/>
      <c r="E21" s="113"/>
      <c r="F21" s="112"/>
      <c r="G21" s="114"/>
      <c r="H21" s="112"/>
      <c r="I21" s="114"/>
      <c r="J21" s="112"/>
      <c r="K21" s="114"/>
      <c r="L21" s="112"/>
      <c r="M21" s="24"/>
    </row>
    <row r="22" spans="2:13" ht="30" customHeight="1">
      <c r="B22" s="110">
        <v>200</v>
      </c>
      <c r="C22" s="111"/>
      <c r="D22" s="304"/>
      <c r="E22" s="114"/>
      <c r="F22" s="112"/>
      <c r="G22" s="114"/>
      <c r="H22" s="112"/>
      <c r="I22" s="114"/>
      <c r="J22" s="112"/>
      <c r="K22" s="114"/>
      <c r="L22" s="112"/>
      <c r="M22" s="24"/>
    </row>
    <row r="23" spans="2:13" ht="30" customHeight="1">
      <c r="B23" s="110">
        <v>201</v>
      </c>
      <c r="C23" s="111"/>
      <c r="D23" s="304"/>
      <c r="E23" s="114"/>
      <c r="F23" s="112"/>
      <c r="G23" s="114"/>
      <c r="H23" s="112"/>
      <c r="I23" s="114"/>
      <c r="J23" s="112"/>
      <c r="K23" s="114"/>
      <c r="L23" s="112"/>
      <c r="M23" s="24"/>
    </row>
    <row r="24" spans="2:13" ht="30" customHeight="1">
      <c r="B24" s="110">
        <v>308</v>
      </c>
      <c r="C24" s="111"/>
      <c r="D24" s="304"/>
      <c r="E24" s="114"/>
      <c r="F24" s="112"/>
      <c r="G24" s="114"/>
      <c r="H24" s="112"/>
      <c r="I24" s="114"/>
      <c r="J24" s="112"/>
      <c r="K24" s="114"/>
      <c r="L24" s="112"/>
      <c r="M24" s="24"/>
    </row>
    <row r="25" spans="2:13" ht="30" customHeight="1">
      <c r="B25" s="115" t="s">
        <v>69</v>
      </c>
      <c r="C25" s="116"/>
      <c r="D25" s="304"/>
      <c r="E25" s="114"/>
      <c r="F25" s="112"/>
      <c r="G25" s="114"/>
      <c r="H25" s="112" t="str">
        <f>IF(H8=0," ","0")</f>
        <v xml:space="preserve"> </v>
      </c>
      <c r="I25" s="114"/>
      <c r="J25" s="112" t="str">
        <f>IF(J8=0," ","0")</f>
        <v xml:space="preserve"> </v>
      </c>
      <c r="K25" s="114"/>
      <c r="L25" s="112" t="str">
        <f>IF(L8=0," ","0")</f>
        <v xml:space="preserve"> </v>
      </c>
      <c r="M25" s="24"/>
    </row>
    <row r="26" spans="2:13" ht="30" customHeight="1" thickBot="1">
      <c r="B26" s="117" t="s">
        <v>70</v>
      </c>
      <c r="C26" s="118"/>
      <c r="D26" s="304"/>
      <c r="E26" s="114"/>
      <c r="F26" s="112" t="str">
        <f>IF(F8=0," ","0")</f>
        <v xml:space="preserve"> </v>
      </c>
      <c r="G26" s="114"/>
      <c r="H26" s="112" t="str">
        <f>IF(H8=0," ","0")</f>
        <v xml:space="preserve"> </v>
      </c>
      <c r="I26" s="114"/>
      <c r="J26" s="112" t="str">
        <f>IF(J8=0," ","0")</f>
        <v xml:space="preserve"> </v>
      </c>
      <c r="K26" s="114"/>
      <c r="L26" s="112" t="str">
        <f>IF(L8=0," ","0")</f>
        <v xml:space="preserve"> </v>
      </c>
      <c r="M26" s="24"/>
    </row>
    <row r="27" spans="2:13" ht="21.6" customHeight="1" thickTop="1" thickBot="1">
      <c r="B27" s="119" t="s">
        <v>71</v>
      </c>
      <c r="C27" s="120"/>
      <c r="D27" s="121" t="str">
        <f>IF(H2&gt;0,SUM(D20:D26),"")</f>
        <v/>
      </c>
      <c r="E27" s="122"/>
      <c r="F27" s="121" t="str">
        <f>IF(H2 &gt;0,SUM(F20:F26),"")</f>
        <v/>
      </c>
      <c r="G27" s="122"/>
      <c r="H27" s="121" t="str">
        <f>IF(H2&gt;0,SUM(H20:H26),"")</f>
        <v/>
      </c>
      <c r="I27" s="122"/>
      <c r="J27" s="121" t="str">
        <f>IF(H2&gt;0,SUM(J20:J26),"")</f>
        <v/>
      </c>
      <c r="K27" s="123"/>
      <c r="L27" s="124" t="str">
        <f>IF(H2&gt;0,SUM(L20:L26)," ")</f>
        <v xml:space="preserve"> </v>
      </c>
      <c r="M27" s="24"/>
    </row>
    <row r="28" spans="2:13" ht="21.6" customHeight="1" thickTop="1" thickBot="1">
      <c r="B28" s="119" t="s">
        <v>72</v>
      </c>
      <c r="C28" s="120"/>
      <c r="D28" s="121" t="str">
        <f>D27</f>
        <v/>
      </c>
      <c r="E28" s="122"/>
      <c r="F28" s="121" t="str">
        <f>IF($H$2&gt;0,D28+F27,"")</f>
        <v/>
      </c>
      <c r="G28" s="122"/>
      <c r="H28" s="121" t="str">
        <f t="shared" ref="H28:L28" si="24">IF($H$2&gt;0,F28+H27,"")</f>
        <v/>
      </c>
      <c r="I28" s="121" t="str">
        <f t="shared" si="24"/>
        <v/>
      </c>
      <c r="J28" s="121" t="str">
        <f t="shared" si="24"/>
        <v/>
      </c>
      <c r="K28" s="121" t="str">
        <f t="shared" si="24"/>
        <v/>
      </c>
      <c r="L28" s="121" t="str">
        <f t="shared" si="24"/>
        <v/>
      </c>
      <c r="M28" s="125"/>
    </row>
    <row r="29" spans="2:13" ht="21.6" customHeight="1" thickTop="1" thickBot="1">
      <c r="B29" s="126" t="s">
        <v>73</v>
      </c>
      <c r="C29" s="127"/>
      <c r="D29" s="310"/>
      <c r="E29" s="129"/>
      <c r="F29" s="121"/>
      <c r="G29" s="122"/>
      <c r="H29" s="128"/>
      <c r="I29" s="129"/>
      <c r="J29" s="128"/>
      <c r="K29" s="130"/>
      <c r="L29" s="131"/>
      <c r="M29" s="24"/>
    </row>
    <row r="30" spans="2:13" ht="21.6" customHeight="1" thickTop="1" thickBot="1">
      <c r="B30" s="126" t="s">
        <v>74</v>
      </c>
      <c r="C30" s="127"/>
      <c r="D30" s="310"/>
      <c r="E30" s="129"/>
      <c r="F30" s="128"/>
      <c r="G30" s="129"/>
      <c r="H30" s="128"/>
      <c r="I30" s="129"/>
      <c r="J30" s="128"/>
      <c r="K30" s="130"/>
      <c r="L30" s="131"/>
      <c r="M30" s="132" t="s">
        <v>75</v>
      </c>
    </row>
    <row r="31" spans="2:13" ht="21.6" customHeight="1" thickTop="1">
      <c r="B31" s="23"/>
      <c r="L31" s="133" t="s">
        <v>76</v>
      </c>
      <c r="M31" s="24"/>
    </row>
    <row r="32" spans="2:13" ht="21.6" customHeight="1">
      <c r="B32" s="23"/>
      <c r="L32" s="295" t="s">
        <v>77</v>
      </c>
      <c r="M32" s="24"/>
    </row>
    <row r="33" spans="2:13">
      <c r="B33" s="135" t="s">
        <v>78</v>
      </c>
      <c r="C33" s="136"/>
      <c r="D33" s="305" t="s">
        <v>79</v>
      </c>
      <c r="M33" s="24"/>
    </row>
    <row r="34" spans="2:13" ht="19.5">
      <c r="B34" s="137" t="s">
        <v>80</v>
      </c>
      <c r="C34" s="138"/>
      <c r="D34" s="317"/>
      <c r="E34" s="140"/>
      <c r="F34" s="139"/>
      <c r="G34" s="140"/>
      <c r="H34" s="139"/>
      <c r="I34" s="140"/>
      <c r="J34" s="139"/>
      <c r="K34" s="140"/>
      <c r="L34" s="139"/>
      <c r="M34" s="24"/>
    </row>
    <row r="35" spans="2:13" ht="19.5">
      <c r="B35" s="137" t="s">
        <v>81</v>
      </c>
      <c r="C35" s="138"/>
      <c r="D35" s="317"/>
      <c r="E35" s="140"/>
      <c r="F35" s="139"/>
      <c r="G35" s="140"/>
      <c r="H35" s="139"/>
      <c r="I35" s="140"/>
      <c r="J35" s="139"/>
      <c r="K35" s="140"/>
      <c r="L35" s="139"/>
      <c r="M35" s="141"/>
    </row>
    <row r="36" spans="2:13" ht="19.5">
      <c r="B36" s="137" t="s">
        <v>82</v>
      </c>
      <c r="C36" s="138"/>
      <c r="D36" s="317"/>
      <c r="E36" s="140"/>
      <c r="F36" s="139"/>
      <c r="G36" s="140"/>
      <c r="H36" s="139"/>
      <c r="I36" s="140"/>
      <c r="J36" s="139"/>
      <c r="K36" s="140"/>
      <c r="L36" s="139"/>
      <c r="M36" s="141"/>
    </row>
    <row r="37" spans="2:13" ht="19.5">
      <c r="B37" s="137"/>
      <c r="C37" s="138"/>
      <c r="D37" s="317"/>
      <c r="E37" s="140"/>
      <c r="F37" s="142"/>
      <c r="G37" s="143"/>
      <c r="H37" s="139"/>
      <c r="I37" s="140"/>
      <c r="J37" s="139"/>
      <c r="K37" s="140"/>
      <c r="L37" s="139"/>
      <c r="M37" s="141"/>
    </row>
    <row r="38" spans="2:13" ht="19.5">
      <c r="B38" s="137" t="s">
        <v>83</v>
      </c>
      <c r="C38" s="138"/>
      <c r="D38" s="317"/>
      <c r="E38" s="140"/>
      <c r="F38" s="139"/>
      <c r="G38" s="140"/>
      <c r="H38" s="139"/>
      <c r="I38" s="140"/>
      <c r="J38" s="139"/>
      <c r="K38" s="140"/>
      <c r="L38" s="139"/>
      <c r="M38" s="141"/>
    </row>
    <row r="39" spans="2:13" ht="19.5">
      <c r="B39" s="137" t="s">
        <v>84</v>
      </c>
      <c r="C39" s="138"/>
      <c r="D39" s="317"/>
      <c r="E39" s="140"/>
      <c r="F39" s="139"/>
      <c r="G39" s="140"/>
      <c r="H39" s="139"/>
      <c r="I39" s="140"/>
      <c r="J39" s="139"/>
      <c r="K39" s="140"/>
      <c r="L39" s="139"/>
      <c r="M39" s="141"/>
    </row>
    <row r="40" spans="2:13" ht="19.5">
      <c r="B40" s="137" t="s">
        <v>85</v>
      </c>
      <c r="C40" s="138"/>
      <c r="D40" s="317"/>
      <c r="E40" s="140"/>
      <c r="F40" s="139"/>
      <c r="G40" s="140"/>
      <c r="H40" s="139"/>
      <c r="I40" s="140"/>
      <c r="J40" s="139"/>
      <c r="K40" s="140"/>
      <c r="L40" s="139"/>
      <c r="M40" s="141"/>
    </row>
    <row r="41" spans="2:13">
      <c r="B41" s="137"/>
      <c r="C41" s="145"/>
      <c r="D41" s="311"/>
      <c r="E41" s="147"/>
      <c r="I41" s="147"/>
      <c r="J41" s="144" t="s">
        <v>86</v>
      </c>
      <c r="K41" s="147"/>
      <c r="L41" s="146"/>
      <c r="M41" s="141"/>
    </row>
    <row r="42" spans="2:13">
      <c r="B42" s="23"/>
      <c r="D42" s="311"/>
      <c r="E42" s="147"/>
      <c r="F42" s="146"/>
      <c r="G42" s="147"/>
      <c r="H42" s="146"/>
      <c r="I42" s="147"/>
      <c r="J42" s="146"/>
      <c r="K42" s="147"/>
      <c r="L42" s="146"/>
      <c r="M42" s="141"/>
    </row>
    <row r="43" spans="2:13" ht="11.45" customHeight="1">
      <c r="B43" s="135" t="s">
        <v>87</v>
      </c>
      <c r="C43" s="136"/>
      <c r="D43" s="312"/>
      <c r="E43" s="149"/>
      <c r="F43" s="146"/>
      <c r="G43" s="147"/>
      <c r="H43" s="146"/>
      <c r="I43" s="147"/>
      <c r="J43" s="148" t="s">
        <v>88</v>
      </c>
      <c r="K43" s="149"/>
      <c r="L43" s="146"/>
      <c r="M43" s="141"/>
    </row>
    <row r="44" spans="2:13">
      <c r="B44" s="150" t="s">
        <v>89</v>
      </c>
      <c r="C44" s="151"/>
      <c r="D44" s="312"/>
      <c r="E44" s="149"/>
      <c r="F44" s="146"/>
      <c r="G44" s="147"/>
      <c r="H44" s="146" t="s">
        <v>90</v>
      </c>
      <c r="I44" s="147"/>
      <c r="J44" s="146">
        <f>M29*8</f>
        <v>0</v>
      </c>
      <c r="K44" s="147"/>
      <c r="L44" s="296" t="s">
        <v>91</v>
      </c>
      <c r="M44" s="141"/>
    </row>
    <row r="45" spans="2:13">
      <c r="B45" s="150" t="s">
        <v>92</v>
      </c>
      <c r="C45" s="151"/>
      <c r="D45" s="312" t="s">
        <v>93</v>
      </c>
      <c r="E45" s="149"/>
      <c r="F45" s="146"/>
      <c r="G45" s="147"/>
      <c r="H45" s="146" t="s">
        <v>90</v>
      </c>
      <c r="I45" s="147"/>
      <c r="J45" s="146">
        <f>F46*8</f>
        <v>0</v>
      </c>
      <c r="K45" s="147"/>
      <c r="L45" s="296" t="s">
        <v>94</v>
      </c>
      <c r="M45" s="141"/>
    </row>
    <row r="46" spans="2:13">
      <c r="B46" s="23" t="s">
        <v>95</v>
      </c>
      <c r="D46" s="311"/>
      <c r="E46" s="147"/>
      <c r="F46" s="153"/>
      <c r="G46" s="154"/>
      <c r="H46" s="146"/>
      <c r="I46" s="147"/>
      <c r="J46" s="146"/>
      <c r="K46" s="147"/>
      <c r="L46" s="146"/>
      <c r="M46" s="141"/>
    </row>
    <row r="47" spans="2:13">
      <c r="B47" s="23"/>
      <c r="D47" s="312"/>
      <c r="E47" s="149"/>
      <c r="F47" s="146"/>
      <c r="G47" s="147"/>
      <c r="H47" s="146"/>
      <c r="I47" s="147"/>
      <c r="J47" s="146"/>
      <c r="K47" s="147"/>
      <c r="L47" s="146"/>
      <c r="M47" s="141"/>
    </row>
    <row r="48" spans="2:13" ht="24" thickBot="1">
      <c r="B48" s="155" t="s">
        <v>96</v>
      </c>
      <c r="C48" s="156"/>
      <c r="D48" s="313"/>
      <c r="E48" s="158"/>
      <c r="F48" s="146"/>
      <c r="G48" s="147"/>
      <c r="H48" s="157"/>
      <c r="I48" s="158"/>
      <c r="J48" s="157"/>
      <c r="K48" s="158"/>
      <c r="L48" s="157"/>
      <c r="M48" s="141"/>
    </row>
    <row r="49" spans="2:13" ht="24" thickBot="1">
      <c r="B49" s="159" t="s">
        <v>97</v>
      </c>
      <c r="C49" s="151"/>
      <c r="D49" s="314"/>
      <c r="E49" s="161"/>
      <c r="F49" s="160"/>
      <c r="G49" s="161"/>
      <c r="H49" s="160"/>
      <c r="I49" s="161"/>
      <c r="J49" s="160"/>
      <c r="K49" s="161"/>
      <c r="L49" s="160"/>
      <c r="M49" s="141"/>
    </row>
    <row r="50" spans="2:13" ht="24" thickBot="1">
      <c r="B50" s="159" t="s">
        <v>98</v>
      </c>
      <c r="C50" s="151"/>
      <c r="D50" s="315"/>
      <c r="E50" s="163"/>
      <c r="F50" s="162"/>
      <c r="G50" s="163"/>
      <c r="H50" s="162"/>
      <c r="I50" s="163"/>
      <c r="J50" s="162"/>
      <c r="K50" s="163"/>
      <c r="L50" s="160"/>
      <c r="M50" s="141"/>
    </row>
    <row r="51" spans="2:13">
      <c r="B51" s="164" t="s">
        <v>99</v>
      </c>
      <c r="C51" s="165"/>
      <c r="D51" s="311"/>
      <c r="E51" s="147"/>
      <c r="J51" s="146"/>
      <c r="K51" s="147"/>
      <c r="L51" s="146"/>
      <c r="M51" s="141"/>
    </row>
    <row r="52" spans="2:13">
      <c r="B52" s="166" t="s">
        <v>100</v>
      </c>
      <c r="C52" s="167"/>
      <c r="D52" s="311"/>
      <c r="E52" s="147"/>
      <c r="F52" s="146"/>
      <c r="G52" s="147"/>
      <c r="H52" s="146"/>
      <c r="I52" s="147"/>
      <c r="J52" s="146"/>
      <c r="K52" s="147"/>
      <c r="L52" s="146"/>
      <c r="M52" s="141"/>
    </row>
    <row r="53" spans="2:13">
      <c r="B53" s="166"/>
      <c r="C53" s="167"/>
      <c r="D53" s="311"/>
      <c r="E53" s="147"/>
      <c r="F53" s="146"/>
      <c r="G53" s="147"/>
      <c r="H53" s="146"/>
      <c r="I53" s="147"/>
      <c r="J53" s="146"/>
      <c r="K53" s="147"/>
      <c r="L53" s="146"/>
      <c r="M53" s="141"/>
    </row>
    <row r="54" spans="2:13">
      <c r="B54" s="166"/>
      <c r="C54" s="167"/>
      <c r="D54" s="311"/>
      <c r="E54" s="147"/>
      <c r="F54" s="146"/>
      <c r="G54" s="147"/>
      <c r="H54" s="146"/>
      <c r="I54" s="147"/>
      <c r="J54" s="146"/>
      <c r="K54" s="147"/>
      <c r="L54" s="146"/>
      <c r="M54" s="141"/>
    </row>
    <row r="55" spans="2:13">
      <c r="B55" s="23"/>
      <c r="D55" s="311"/>
      <c r="E55" s="147"/>
      <c r="F55" s="146"/>
      <c r="G55" s="147"/>
      <c r="H55" s="146"/>
      <c r="I55" s="147"/>
      <c r="J55" s="146"/>
      <c r="K55" s="147"/>
      <c r="L55" s="146"/>
      <c r="M55" s="141"/>
    </row>
    <row r="56" spans="2:13" ht="24" thickBot="1">
      <c r="B56" s="168"/>
      <c r="C56" s="60"/>
      <c r="D56" s="316"/>
      <c r="E56" s="169"/>
      <c r="F56" s="60"/>
      <c r="G56" s="169"/>
      <c r="H56" s="60"/>
      <c r="I56" s="169"/>
      <c r="J56" s="60"/>
      <c r="K56" s="169"/>
      <c r="L56" s="60"/>
      <c r="M56" s="170"/>
    </row>
    <row r="57" spans="2:13" ht="24" thickTop="1"/>
  </sheetData>
  <mergeCells count="1">
    <mergeCell ref="H2:J2"/>
  </mergeCells>
  <dataValidations count="8">
    <dataValidation type="list" errorStyle="warning" operator="equal" allowBlank="1" showErrorMessage="1" sqref="D8:L8" xr:uid="{44105EAF-2CE6-4D74-B6F4-490438F73258}">
      <formula1>"17,,399,671,1686,1640"</formula1>
    </dataValidation>
    <dataValidation type="list" errorStyle="information" operator="equal" allowBlank="1" showErrorMessage="1" sqref="D35:L35" xr:uid="{6F38A203-BBDC-4C7A-A77A-65231FEE29B5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D36:L36" xr:uid="{83B275AC-F91E-4885-9F1F-7EFF7031184A}">
      <formula1>"Donald Marshall,Charles Stirewalt,Chris Tilley,John Tredway,Victor Varney"</formula1>
    </dataValidation>
    <dataValidation errorStyle="information" allowBlank="1" showInputMessage="1" showErrorMessage="1" sqref="D41:E41" xr:uid="{73B005F6-6283-48A0-BD6B-5B52C2794A04}"/>
    <dataValidation type="list" errorStyle="information" operator="equal" allowBlank="1" showErrorMessage="1" sqref="D40:L40" xr:uid="{0C66DC3C-D244-4509-861E-496282A22BE6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9:L39" xr:uid="{2D8DE558-A3E7-490E-BD02-5602D97DF695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8:L38" xr:uid="{250EB161-822F-4369-B022-3E12F7CEF833}">
      <formula1>"Chris R Boli,Jay Horn, Nathan DeWitt"</formula1>
    </dataValidation>
    <dataValidation type="list" errorStyle="information" operator="equal" allowBlank="1" showErrorMessage="1" sqref="E34:L34" xr:uid="{5A00B397-CDEC-41E0-A477-2EDA41C60935}">
      <formula1>"Ted Dunn,Richard Gray,Billy Rueckert, Victor Varney"</formula1>
    </dataValidation>
  </dataValidations>
  <pageMargins left="0.7" right="0.7" top="0.75" bottom="0.75" header="0.3" footer="0.3"/>
  <pageSetup scale="4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A3D470-A8CB-48FB-9B32-35433B677884}">
          <x14:formula1>
            <xm:f>members!$X$1:$X400</xm:f>
          </x14:formula1>
          <xm:sqref>M31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291ED-B9B7-4984-8869-26DF52E29535}">
  <dimension ref="A1:Q57"/>
  <sheetViews>
    <sheetView workbookViewId="0"/>
  </sheetViews>
  <sheetFormatPr defaultRowHeight="23.25"/>
  <cols>
    <col min="1" max="1" width="3.28515625" customWidth="1"/>
    <col min="2" max="2" width="26.7109375" customWidth="1"/>
    <col min="3" max="3" width="2.28515625" customWidth="1"/>
    <col min="4" max="4" width="16.7109375" style="305" customWidth="1"/>
    <col min="5" max="5" width="2.140625" style="93" customWidth="1"/>
    <col min="6" max="6" width="16.7109375" customWidth="1"/>
    <col min="7" max="7" width="2.140625" style="93" customWidth="1"/>
    <col min="8" max="8" width="16.7109375" customWidth="1"/>
    <col min="9" max="9" width="1.7109375" style="93" customWidth="1"/>
    <col min="10" max="10" width="16.7109375" customWidth="1"/>
    <col min="11" max="11" width="2.140625" style="93" customWidth="1"/>
    <col min="12" max="12" width="16.7109375" customWidth="1"/>
    <col min="13" max="13" width="18" customWidth="1"/>
    <col min="14" max="14" width="33.85546875" customWidth="1"/>
    <col min="15" max="15" width="23.28515625" customWidth="1"/>
    <col min="16" max="1030" width="11.7109375" customWidth="1"/>
  </cols>
  <sheetData>
    <row r="1" spans="1:17" ht="21.6" customHeight="1" thickTop="1">
      <c r="B1" s="18"/>
      <c r="C1" s="172"/>
      <c r="D1" s="297"/>
      <c r="E1" s="172"/>
      <c r="F1" s="19"/>
      <c r="G1" s="172"/>
      <c r="H1" s="172" t="s">
        <v>52</v>
      </c>
      <c r="I1" s="172"/>
      <c r="J1" s="172"/>
      <c r="K1" s="172"/>
      <c r="L1" s="172"/>
      <c r="M1" s="188" t="str">
        <f>IF(H2=0," ",INDEX('Trains-OLD'!B7:C56,MATCH(H2,'Trains-OLD'!C7:C56,0),1))</f>
        <v xml:space="preserve"> </v>
      </c>
    </row>
    <row r="2" spans="1:17" ht="21.6" customHeight="1">
      <c r="B2" s="63" t="s">
        <v>53</v>
      </c>
      <c r="C2" s="64"/>
      <c r="D2" s="298"/>
      <c r="E2" s="66"/>
      <c r="F2" s="67" t="s">
        <v>54</v>
      </c>
      <c r="G2" s="68"/>
      <c r="H2" s="327"/>
      <c r="I2" s="327"/>
      <c r="J2" s="327"/>
      <c r="K2" s="69"/>
      <c r="L2" s="70" t="s">
        <v>55</v>
      </c>
      <c r="M2" s="71" t="s">
        <v>56</v>
      </c>
    </row>
    <row r="3" spans="1:17" ht="9" customHeight="1">
      <c r="B3" s="63"/>
      <c r="C3" s="64"/>
      <c r="D3" s="299"/>
      <c r="E3" s="66"/>
      <c r="F3" s="72"/>
      <c r="G3" s="73"/>
      <c r="H3" s="74"/>
      <c r="I3" s="75"/>
      <c r="J3" s="76"/>
      <c r="K3" s="77"/>
      <c r="L3" s="78"/>
      <c r="M3" s="79"/>
    </row>
    <row r="4" spans="1:17" ht="21.6" customHeight="1">
      <c r="B4" s="63"/>
      <c r="C4" s="64"/>
      <c r="D4" s="300"/>
      <c r="E4" s="81"/>
      <c r="F4" s="72"/>
      <c r="G4" s="73"/>
      <c r="H4" s="82" t="str">
        <f>IF(H2=0," ",VLOOKUP(H2,'Trains-OLD'!C7:N56,12))</f>
        <v xml:space="preserve"> </v>
      </c>
      <c r="I4" s="83"/>
      <c r="J4" s="84"/>
      <c r="K4" s="85"/>
      <c r="L4" s="82"/>
      <c r="M4" s="86"/>
    </row>
    <row r="5" spans="1:17" ht="21.6" customHeight="1">
      <c r="B5" s="87" t="s">
        <v>57</v>
      </c>
      <c r="C5" s="88"/>
      <c r="D5" s="301"/>
      <c r="E5" s="90"/>
      <c r="F5" s="91"/>
      <c r="G5" s="90"/>
      <c r="H5" s="91"/>
      <c r="I5" s="90"/>
      <c r="J5" s="91"/>
      <c r="K5" s="90"/>
      <c r="L5" s="91"/>
      <c r="M5" s="92"/>
    </row>
    <row r="6" spans="1:17" ht="21.6" customHeight="1">
      <c r="A6" s="93"/>
      <c r="B6" s="94" t="s">
        <v>58</v>
      </c>
      <c r="C6" s="95"/>
      <c r="D6" s="302" t="str">
        <f>IF($H$2=0," ",(VLOOKUP($H$2,'Trains-OLD'!$C$7:$N$59,4,FALSE)))</f>
        <v xml:space="preserve"> </v>
      </c>
      <c r="E6" s="175"/>
      <c r="F6" s="174" t="str">
        <f>IF($H$2=0," ",IF(VLOOKUP($H$2,'[1]2023_Trains'!$C$7:$N$63,5)=0," ",VLOOKUP($H$2,'[1]2023_Trains'!$C$7:$N$63,5,FALSE)))</f>
        <v xml:space="preserve"> </v>
      </c>
      <c r="G6" s="175"/>
      <c r="H6" s="174" t="str">
        <f>IF($H$2=0," ",IF(VLOOKUP($H$2,'[1]2023_Trains'!$C$7:$N$63,6)=0," ",VLOOKUP($H$2,'[1]2023_Trains'!$C$7:$N$63,6,FALSE)))</f>
        <v xml:space="preserve"> </v>
      </c>
      <c r="I6" s="175"/>
      <c r="J6" s="174" t="str">
        <f>IF($H$2=0," ",IF(VLOOKUP($H$2,'[1]2023_Trains'!$C$7:$N$63,7)=0," ",VLOOKUP($H$2,'[1]2023_Trains'!$C$7:$N$63,7,FALSE)))</f>
        <v xml:space="preserve"> </v>
      </c>
      <c r="K6" s="175"/>
      <c r="L6" s="174" t="str">
        <f>IF($H$2=0," ",IF(VLOOKUP($H$2,'[1]2023_Trains'!$C$7:$N$63,8)=0," ",VLOOKUP($H$2,'[1]2023_Trains'!$C$7:$N$63,8,FALSE)))</f>
        <v xml:space="preserve"> </v>
      </c>
      <c r="M6" s="176"/>
      <c r="N6" s="93"/>
    </row>
    <row r="7" spans="1:17" ht="21.6" customHeight="1">
      <c r="A7" s="93"/>
      <c r="B7" s="96" t="s">
        <v>59</v>
      </c>
      <c r="C7" s="97"/>
      <c r="D7" s="303" t="str">
        <f>IF(D6=" "," ",VALUE(D6))</f>
        <v xml:space="preserve"> </v>
      </c>
      <c r="E7" s="175"/>
      <c r="F7" s="177" t="str">
        <f>IF(F6=" "," ",VALUE(F6))</f>
        <v xml:space="preserve"> </v>
      </c>
      <c r="G7" s="175"/>
      <c r="H7" s="177" t="str">
        <f t="shared" ref="H7:L7" si="0">IF(H6=" "," ",VALUE(H6))</f>
        <v xml:space="preserve"> </v>
      </c>
      <c r="I7" s="175"/>
      <c r="J7" s="177" t="str">
        <f t="shared" si="0"/>
        <v xml:space="preserve"> </v>
      </c>
      <c r="K7" s="175"/>
      <c r="L7" s="177" t="str">
        <f t="shared" si="0"/>
        <v xml:space="preserve"> </v>
      </c>
      <c r="M7" s="178"/>
      <c r="N7" s="93"/>
      <c r="O7" s="98"/>
    </row>
    <row r="8" spans="1:17" ht="21.6" customHeight="1">
      <c r="B8" s="96" t="s">
        <v>60</v>
      </c>
      <c r="C8" s="97"/>
      <c r="D8" s="304"/>
      <c r="E8" s="114"/>
      <c r="F8" s="112"/>
      <c r="G8" s="114"/>
      <c r="H8" s="112"/>
      <c r="I8" s="114"/>
      <c r="J8" s="112"/>
      <c r="K8" s="114"/>
      <c r="L8" s="112"/>
      <c r="M8" s="99"/>
    </row>
    <row r="9" spans="1:17" ht="21.6" customHeight="1">
      <c r="B9" s="100"/>
      <c r="C9" s="101"/>
      <c r="M9" s="99"/>
    </row>
    <row r="10" spans="1:17" ht="30" customHeight="1">
      <c r="B10" s="179" t="s">
        <v>61</v>
      </c>
      <c r="C10" s="102"/>
      <c r="D10" s="306" t="str">
        <f t="shared" ref="D10:F10" si="1">IF(C10=0," ",TIMEVALUE(LEFT(C10,2)&amp;":"&amp;MID(C10,3,2)&amp;":"&amp;RIGHT(C10,2)))</f>
        <v xml:space="preserve"> </v>
      </c>
      <c r="E10" s="102"/>
      <c r="F10" s="180" t="str">
        <f t="shared" si="1"/>
        <v xml:space="preserve"> </v>
      </c>
      <c r="G10" s="102"/>
      <c r="H10" s="180" t="str">
        <f t="shared" ref="H10" si="2">IF(G10=0," ",TIMEVALUE(LEFT(G10,2)&amp;":"&amp;MID(G10,3,2)&amp;":"&amp;RIGHT(G10,2)))</f>
        <v xml:space="preserve"> </v>
      </c>
      <c r="I10" s="102"/>
      <c r="J10" s="180" t="str">
        <f t="shared" ref="J10" si="3">IF(I10=0," ",TIMEVALUE(LEFT(I10,2)&amp;":"&amp;MID(I10,3,2)&amp;":"&amp;RIGHT(I10,2)))</f>
        <v xml:space="preserve"> </v>
      </c>
      <c r="K10" s="102"/>
      <c r="L10" s="180" t="str">
        <f t="shared" ref="L10" si="4">IF(K10=0," ",TIMEVALUE(LEFT(K10,2)&amp;":"&amp;MID(K10,3,2)&amp;":"&amp;RIGHT(K10,2)))</f>
        <v xml:space="preserve"> </v>
      </c>
      <c r="M10" s="181"/>
    </row>
    <row r="11" spans="1:17" ht="21.6" customHeight="1">
      <c r="B11" s="182" t="s">
        <v>62</v>
      </c>
      <c r="C11" s="103"/>
      <c r="D11" s="307" t="str">
        <f>IF(C12=0," ",$L$2)</f>
        <v xml:space="preserve"> </v>
      </c>
      <c r="E11" s="103"/>
      <c r="F11" s="183" t="str">
        <f t="shared" ref="F11" si="5">IF(E12=0," ",$L$2)</f>
        <v xml:space="preserve"> </v>
      </c>
      <c r="G11" s="103"/>
      <c r="H11" s="183" t="str">
        <f t="shared" ref="H11" si="6">IF(G12=0," ",$L$2)</f>
        <v xml:space="preserve"> </v>
      </c>
      <c r="I11" s="103"/>
      <c r="J11" s="183" t="str">
        <f t="shared" ref="J11" si="7">IF(I12=0," ",$L$2)</f>
        <v xml:space="preserve"> </v>
      </c>
      <c r="K11" s="103"/>
      <c r="L11" s="183" t="str">
        <f t="shared" ref="L11" si="8">IF(K12=0," ",$L$2)</f>
        <v xml:space="preserve"> </v>
      </c>
      <c r="M11" s="181"/>
      <c r="O11" s="104"/>
    </row>
    <row r="12" spans="1:17" ht="30" customHeight="1">
      <c r="B12" s="179" t="s">
        <v>63</v>
      </c>
      <c r="C12" s="102"/>
      <c r="D12" s="306" t="str">
        <f>IF(C12=0," ",TIMEVALUE(LEFT(C12,2)&amp;":"&amp;MID(C12,3,2)&amp;":"&amp;RIGHT(C12,2)))</f>
        <v xml:space="preserve"> </v>
      </c>
      <c r="E12" s="102"/>
      <c r="F12" s="180" t="str">
        <f t="shared" ref="F12" si="9">IF(E12=0," ",TIMEVALUE(LEFT(E12,2)&amp;":"&amp;MID(E12,3,2)&amp;":"&amp;RIGHT(E12,2)))</f>
        <v xml:space="preserve"> </v>
      </c>
      <c r="G12" s="102"/>
      <c r="H12" s="180" t="str">
        <f t="shared" ref="H12" si="10">IF(G12=0," ",TIMEVALUE(LEFT(G12,2)&amp;":"&amp;MID(G12,3,2)&amp;":"&amp;RIGHT(G12,2)))</f>
        <v xml:space="preserve"> </v>
      </c>
      <c r="I12" s="102"/>
      <c r="J12" s="180" t="str">
        <f t="shared" ref="J12" si="11">IF(I12=0," ",TIMEVALUE(LEFT(I12,2)&amp;":"&amp;MID(I12,3,2)&amp;":"&amp;RIGHT(I12,2)))</f>
        <v xml:space="preserve"> </v>
      </c>
      <c r="K12" s="102"/>
      <c r="L12" s="180" t="str">
        <f t="shared" ref="L12" si="12">IF(K12=0," ",TIMEVALUE(LEFT(K12,2)&amp;":"&amp;MID(K12,3,2)&amp;":"&amp;RIGHT(K12,2)))</f>
        <v xml:space="preserve"> </v>
      </c>
      <c r="M12" s="181"/>
      <c r="O12" s="105"/>
    </row>
    <row r="13" spans="1:17" ht="30" customHeight="1">
      <c r="B13" s="179" t="s">
        <v>64</v>
      </c>
      <c r="C13" s="184"/>
      <c r="D13" s="306" t="str">
        <f>IF(C13=0," ",TIMEVALUE(LEFT(C13,2)&amp;":"&amp;MID(C13,3,2)&amp;":"&amp;RIGHT(C13,2)))</f>
        <v xml:space="preserve"> </v>
      </c>
      <c r="E13" s="107"/>
      <c r="F13" s="180" t="str">
        <f>IF(E13=0," ",TIMEVALUE(LEFT(E13,2)&amp;":"&amp;MID(E13,3,2)&amp;":"&amp;RIGHT(E13,2)))</f>
        <v xml:space="preserve"> </v>
      </c>
      <c r="G13" s="107"/>
      <c r="H13" s="180" t="str">
        <f>IF(G13=0," ",TIMEVALUE(LEFT(G13,2)&amp;":"&amp;MID(G13,3,2)&amp;":"&amp;RIGHT(G13,2)))</f>
        <v xml:space="preserve"> </v>
      </c>
      <c r="I13" s="107"/>
      <c r="J13" s="180" t="str">
        <f>IF(I13=0," ",TIMEVALUE(LEFT(I13,2)&amp;":"&amp;MID(I13,3,2)&amp;":"&amp;RIGHT(I13,2)))</f>
        <v xml:space="preserve"> </v>
      </c>
      <c r="K13" s="107"/>
      <c r="L13" s="180" t="str">
        <f>IF(K13=0," ",TIMEVALUE(LEFT(K13,2)&amp;":"&amp;MID(K13,3,2)&amp;":"&amp;RIGHT(K13,2)))</f>
        <v xml:space="preserve"> </v>
      </c>
      <c r="M13" s="181" t="s">
        <v>0</v>
      </c>
    </row>
    <row r="14" spans="1:17" ht="30" customHeight="1">
      <c r="B14" s="179" t="s">
        <v>65</v>
      </c>
      <c r="C14" s="102"/>
      <c r="D14" s="306" t="str">
        <f t="shared" ref="D14:D19" si="13">IF(C14=0," ",TIMEVALUE(LEFT(C14,2)&amp;":"&amp;MID(C14,3,2)&amp;":"&amp;RIGHT(C14,2)))</f>
        <v xml:space="preserve"> </v>
      </c>
      <c r="E14" s="102"/>
      <c r="F14" s="180" t="str">
        <f t="shared" ref="F14:F19" si="14">IF(E14=0," ",TIMEVALUE(LEFT(E14,2)&amp;":"&amp;MID(E14,3,2)&amp;":"&amp;RIGHT(E14,2)))</f>
        <v xml:space="preserve"> </v>
      </c>
      <c r="G14" s="102"/>
      <c r="H14" s="180" t="str">
        <f t="shared" ref="H14:H17" si="15">IF(G14=0," ",TIMEVALUE(LEFT(G14,2)&amp;":"&amp;MID(G14,3,2)&amp;":"&amp;RIGHT(G14,2)))</f>
        <v xml:space="preserve"> </v>
      </c>
      <c r="I14" s="102"/>
      <c r="J14" s="180" t="str">
        <f t="shared" ref="J14:J17" si="16">IF(I14=0," ",TIMEVALUE(LEFT(I14,2)&amp;":"&amp;MID(I14,3,2)&amp;":"&amp;RIGHT(I14,2)))</f>
        <v xml:space="preserve"> </v>
      </c>
      <c r="K14" s="102"/>
      <c r="L14" s="180" t="str">
        <f t="shared" ref="L14:L19" si="17">IF(K14=0," ",TIMEVALUE(LEFT(K14,2)&amp;":"&amp;MID(K14,3,2)&amp;":"&amp;RIGHT(K14,2)))</f>
        <v xml:space="preserve"> </v>
      </c>
      <c r="M14" s="181"/>
      <c r="Q14" s="106"/>
    </row>
    <row r="15" spans="1:17" ht="30" customHeight="1">
      <c r="B15" s="179" t="s">
        <v>66</v>
      </c>
      <c r="C15" s="102"/>
      <c r="D15" s="306" t="str">
        <f t="shared" si="13"/>
        <v xml:space="preserve"> </v>
      </c>
      <c r="E15" s="102"/>
      <c r="F15" s="180" t="str">
        <f t="shared" si="14"/>
        <v xml:space="preserve"> </v>
      </c>
      <c r="G15" s="102"/>
      <c r="H15" s="180" t="str">
        <f t="shared" si="15"/>
        <v xml:space="preserve"> </v>
      </c>
      <c r="I15" s="102"/>
      <c r="J15" s="180" t="str">
        <f t="shared" si="16"/>
        <v xml:space="preserve"> </v>
      </c>
      <c r="K15" s="102"/>
      <c r="L15" s="180" t="str">
        <f t="shared" si="17"/>
        <v xml:space="preserve"> </v>
      </c>
      <c r="M15" s="181"/>
    </row>
    <row r="16" spans="1:17" ht="21.6" customHeight="1">
      <c r="B16" s="182" t="s">
        <v>62</v>
      </c>
      <c r="C16" s="107"/>
      <c r="D16" s="307" t="str">
        <f>IF(C17=0," ",$L$2)</f>
        <v xml:space="preserve"> </v>
      </c>
      <c r="E16" s="107"/>
      <c r="F16" s="183" t="str">
        <f t="shared" ref="F16" si="18">IF(E17=0," ",$L$2)</f>
        <v xml:space="preserve"> </v>
      </c>
      <c r="G16" s="107"/>
      <c r="H16" s="183" t="str">
        <f t="shared" ref="H16" si="19">IF(G17=0," ",$L$2)</f>
        <v xml:space="preserve"> </v>
      </c>
      <c r="I16" s="107"/>
      <c r="J16" s="183" t="str">
        <f t="shared" ref="J16" si="20">IF(I17=0," ",$L$2)</f>
        <v xml:space="preserve"> </v>
      </c>
      <c r="K16" s="107"/>
      <c r="L16" s="183" t="str">
        <f t="shared" ref="L16" si="21">IF(K17=0," ",$L$2)</f>
        <v xml:space="preserve"> </v>
      </c>
      <c r="M16" s="181"/>
    </row>
    <row r="17" spans="2:13" ht="30" customHeight="1">
      <c r="B17" s="179" t="s">
        <v>67</v>
      </c>
      <c r="C17" s="102"/>
      <c r="D17" s="306" t="str">
        <f t="shared" si="13"/>
        <v xml:space="preserve"> </v>
      </c>
      <c r="E17" s="102"/>
      <c r="F17" s="180" t="str">
        <f t="shared" si="14"/>
        <v xml:space="preserve"> </v>
      </c>
      <c r="G17" s="102"/>
      <c r="H17" s="180" t="str">
        <f t="shared" si="15"/>
        <v xml:space="preserve"> </v>
      </c>
      <c r="I17" s="102"/>
      <c r="J17" s="180" t="str">
        <f t="shared" si="16"/>
        <v xml:space="preserve"> </v>
      </c>
      <c r="K17" s="102"/>
      <c r="L17" s="180" t="str">
        <f t="shared" si="17"/>
        <v xml:space="preserve"> </v>
      </c>
      <c r="M17" s="181"/>
    </row>
    <row r="18" spans="2:13" ht="21.6" customHeight="1">
      <c r="B18" s="108" t="s">
        <v>68</v>
      </c>
      <c r="C18" s="109"/>
      <c r="D18" s="308" t="str">
        <f>IF(C17=0," ",$L$2)</f>
        <v xml:space="preserve"> </v>
      </c>
      <c r="E18" s="103"/>
      <c r="F18" s="70" t="str">
        <f>IF(E17=0," ",$L$2)</f>
        <v xml:space="preserve"> </v>
      </c>
      <c r="G18" s="103"/>
      <c r="H18" s="70" t="str">
        <f>IF(G17=0," ",$L$2)</f>
        <v xml:space="preserve"> </v>
      </c>
      <c r="I18" s="103"/>
      <c r="J18" s="70" t="str">
        <f>IF(I17=0," ",$L$2)</f>
        <v xml:space="preserve"> </v>
      </c>
      <c r="K18" s="103"/>
      <c r="L18" s="82" t="str">
        <f>IF(K17=0," ",$L$2)</f>
        <v xml:space="preserve"> </v>
      </c>
      <c r="M18" s="24"/>
    </row>
    <row r="19" spans="2:13" ht="21.6" customHeight="1">
      <c r="B19" s="185"/>
      <c r="C19" s="146"/>
      <c r="D19" s="309" t="str">
        <f t="shared" si="13"/>
        <v xml:space="preserve"> </v>
      </c>
      <c r="E19" s="171"/>
      <c r="F19" s="186" t="str">
        <f t="shared" si="14"/>
        <v xml:space="preserve"> </v>
      </c>
      <c r="G19" s="171"/>
      <c r="H19" s="186" t="str">
        <f t="shared" ref="H19" si="22">IF(G19=0," ",TIMEVALUE(LEFT(G19,2)&amp;":"&amp;MID(G19,3,2)&amp;":"&amp;RIGHT(G19,2)))</f>
        <v xml:space="preserve"> </v>
      </c>
      <c r="I19" s="171"/>
      <c r="J19" s="186" t="str">
        <f t="shared" ref="J19" si="23">IF(I19=0," ",TIMEVALUE(LEFT(I19,2)&amp;":"&amp;MID(I19,3,2)&amp;":"&amp;RIGHT(I19,2)))</f>
        <v xml:space="preserve"> </v>
      </c>
      <c r="K19" s="171"/>
      <c r="L19" s="186" t="str">
        <f t="shared" si="17"/>
        <v xml:space="preserve"> </v>
      </c>
      <c r="M19" s="24"/>
    </row>
    <row r="20" spans="2:13" ht="30" customHeight="1">
      <c r="B20" s="110">
        <v>100</v>
      </c>
      <c r="C20" s="111"/>
      <c r="D20" s="304"/>
      <c r="E20" s="112"/>
      <c r="F20" s="112"/>
      <c r="G20" s="112"/>
      <c r="H20" s="112"/>
      <c r="I20" s="112"/>
      <c r="J20" s="112"/>
      <c r="K20" s="112"/>
      <c r="L20" s="112"/>
      <c r="M20" s="24"/>
    </row>
    <row r="21" spans="2:13" ht="30" customHeight="1">
      <c r="B21" s="110">
        <v>101</v>
      </c>
      <c r="C21" s="111"/>
      <c r="D21" s="304"/>
      <c r="E21" s="113"/>
      <c r="F21" s="112"/>
      <c r="G21" s="114"/>
      <c r="H21" s="112"/>
      <c r="I21" s="114"/>
      <c r="J21" s="112"/>
      <c r="K21" s="114"/>
      <c r="L21" s="112"/>
      <c r="M21" s="24"/>
    </row>
    <row r="22" spans="2:13" ht="30" customHeight="1">
      <c r="B22" s="110">
        <v>200</v>
      </c>
      <c r="C22" s="111"/>
      <c r="D22" s="304"/>
      <c r="E22" s="114"/>
      <c r="F22" s="112"/>
      <c r="G22" s="114"/>
      <c r="H22" s="112"/>
      <c r="I22" s="114"/>
      <c r="J22" s="112"/>
      <c r="K22" s="114"/>
      <c r="L22" s="112"/>
      <c r="M22" s="24"/>
    </row>
    <row r="23" spans="2:13" ht="30" customHeight="1">
      <c r="B23" s="110">
        <v>201</v>
      </c>
      <c r="C23" s="111"/>
      <c r="D23" s="304"/>
      <c r="E23" s="114"/>
      <c r="F23" s="112"/>
      <c r="G23" s="114"/>
      <c r="H23" s="112"/>
      <c r="I23" s="114"/>
      <c r="J23" s="112"/>
      <c r="K23" s="114"/>
      <c r="L23" s="112"/>
      <c r="M23" s="24"/>
    </row>
    <row r="24" spans="2:13" ht="30" customHeight="1">
      <c r="B24" s="110">
        <v>308</v>
      </c>
      <c r="C24" s="111"/>
      <c r="D24" s="304"/>
      <c r="E24" s="114"/>
      <c r="F24" s="112"/>
      <c r="G24" s="114"/>
      <c r="H24" s="112"/>
      <c r="I24" s="114"/>
      <c r="J24" s="112"/>
      <c r="K24" s="114"/>
      <c r="L24" s="112"/>
      <c r="M24" s="24"/>
    </row>
    <row r="25" spans="2:13" ht="30" customHeight="1">
      <c r="B25" s="115" t="s">
        <v>69</v>
      </c>
      <c r="C25" s="116"/>
      <c r="D25" s="304"/>
      <c r="E25" s="114"/>
      <c r="F25" s="112"/>
      <c r="G25" s="114"/>
      <c r="H25" s="112" t="str">
        <f>IF(H8=0," ","0")</f>
        <v xml:space="preserve"> </v>
      </c>
      <c r="I25" s="114"/>
      <c r="J25" s="112" t="str">
        <f>IF(J8=0," ","0")</f>
        <v xml:space="preserve"> </v>
      </c>
      <c r="K25" s="114"/>
      <c r="L25" s="112" t="str">
        <f>IF(L8=0," ","0")</f>
        <v xml:space="preserve"> </v>
      </c>
      <c r="M25" s="24"/>
    </row>
    <row r="26" spans="2:13" ht="30" customHeight="1" thickBot="1">
      <c r="B26" s="324" t="s">
        <v>70</v>
      </c>
      <c r="C26" s="118"/>
      <c r="D26" s="304"/>
      <c r="E26" s="114"/>
      <c r="F26" s="112" t="str">
        <f>IF(F8=0," ","0")</f>
        <v xml:space="preserve"> </v>
      </c>
      <c r="G26" s="114"/>
      <c r="H26" s="112" t="str">
        <f>IF(H8=0," ","0")</f>
        <v xml:space="preserve"> </v>
      </c>
      <c r="I26" s="114"/>
      <c r="J26" s="112" t="str">
        <f>IF(J8=0," ","0")</f>
        <v xml:space="preserve"> </v>
      </c>
      <c r="K26" s="114"/>
      <c r="L26" s="112" t="str">
        <f>IF(L8=0," ","0")</f>
        <v xml:space="preserve"> </v>
      </c>
      <c r="M26" s="24"/>
    </row>
    <row r="27" spans="2:13" ht="21.6" customHeight="1" thickTop="1" thickBot="1">
      <c r="B27" s="119" t="s">
        <v>71</v>
      </c>
      <c r="C27" s="120"/>
      <c r="D27" s="121" t="str">
        <f>IF(H2&gt;0,SUM(D20:D26),"")</f>
        <v/>
      </c>
      <c r="E27" s="122"/>
      <c r="F27" s="121" t="str">
        <f>IF(H2 &gt;0,SUM(F20:F26),"")</f>
        <v/>
      </c>
      <c r="G27" s="122"/>
      <c r="H27" s="121" t="str">
        <f>IF(H2&gt;0,SUM(H20:H26),"")</f>
        <v/>
      </c>
      <c r="I27" s="122"/>
      <c r="J27" s="121" t="str">
        <f>IF(H2&gt;0,SUM(J20:J26),"")</f>
        <v/>
      </c>
      <c r="K27" s="123"/>
      <c r="L27" s="124" t="str">
        <f>IF(H2&gt;0,SUM(L20:L26)," ")</f>
        <v xml:space="preserve"> </v>
      </c>
      <c r="M27" s="24"/>
    </row>
    <row r="28" spans="2:13" ht="21.6" customHeight="1" thickTop="1" thickBot="1">
      <c r="B28" s="119" t="s">
        <v>72</v>
      </c>
      <c r="C28" s="120"/>
      <c r="D28" s="121" t="str">
        <f>D27</f>
        <v/>
      </c>
      <c r="E28" s="122"/>
      <c r="F28" s="121" t="str">
        <f>IF($H$2&gt;0,D28+F27,"")</f>
        <v/>
      </c>
      <c r="G28" s="122"/>
      <c r="H28" s="121" t="str">
        <f t="shared" ref="H28:L28" si="24">IF($H$2&gt;0,F28+H27,"")</f>
        <v/>
      </c>
      <c r="I28" s="121" t="str">
        <f t="shared" si="24"/>
        <v/>
      </c>
      <c r="J28" s="121" t="str">
        <f t="shared" si="24"/>
        <v/>
      </c>
      <c r="K28" s="121" t="str">
        <f t="shared" si="24"/>
        <v/>
      </c>
      <c r="L28" s="121" t="str">
        <f t="shared" si="24"/>
        <v/>
      </c>
      <c r="M28" s="125"/>
    </row>
    <row r="29" spans="2:13" ht="21.6" customHeight="1" thickTop="1" thickBot="1">
      <c r="B29" s="126" t="s">
        <v>73</v>
      </c>
      <c r="C29" s="127"/>
      <c r="D29" s="310"/>
      <c r="E29" s="129"/>
      <c r="F29" s="121"/>
      <c r="G29" s="122"/>
      <c r="H29" s="128"/>
      <c r="I29" s="129"/>
      <c r="J29" s="128"/>
      <c r="K29" s="130"/>
      <c r="L29" s="131"/>
      <c r="M29" s="24"/>
    </row>
    <row r="30" spans="2:13" ht="21.6" customHeight="1" thickTop="1" thickBot="1">
      <c r="B30" s="126" t="s">
        <v>74</v>
      </c>
      <c r="C30" s="127"/>
      <c r="D30" s="310"/>
      <c r="E30" s="129"/>
      <c r="F30" s="128"/>
      <c r="G30" s="129"/>
      <c r="H30" s="128"/>
      <c r="I30" s="129"/>
      <c r="J30" s="128"/>
      <c r="K30" s="130"/>
      <c r="L30" s="131"/>
      <c r="M30" s="132" t="s">
        <v>75</v>
      </c>
    </row>
    <row r="31" spans="2:13" ht="21.6" customHeight="1" thickTop="1">
      <c r="B31" s="23"/>
      <c r="L31" s="133" t="s">
        <v>76</v>
      </c>
      <c r="M31" s="24"/>
    </row>
    <row r="32" spans="2:13" ht="21.6" customHeight="1">
      <c r="B32" s="23"/>
      <c r="L32" s="295" t="s">
        <v>77</v>
      </c>
      <c r="M32" s="24"/>
    </row>
    <row r="33" spans="2:13">
      <c r="B33" s="135" t="s">
        <v>78</v>
      </c>
      <c r="C33" s="136"/>
      <c r="D33" s="305" t="s">
        <v>79</v>
      </c>
      <c r="E33"/>
      <c r="G33"/>
      <c r="I33"/>
      <c r="K33"/>
      <c r="M33" s="24"/>
    </row>
    <row r="34" spans="2:13" ht="19.5">
      <c r="B34" s="137" t="s">
        <v>80</v>
      </c>
      <c r="C34" s="138"/>
      <c r="D34" s="139"/>
      <c r="E34"/>
      <c r="F34" s="139"/>
      <c r="G34"/>
      <c r="H34" s="139"/>
      <c r="I34"/>
      <c r="J34" s="139"/>
      <c r="K34"/>
      <c r="L34" s="139"/>
      <c r="M34" s="24"/>
    </row>
    <row r="35" spans="2:13" ht="19.5">
      <c r="B35" s="137" t="s">
        <v>81</v>
      </c>
      <c r="C35" s="138"/>
      <c r="D35" s="317"/>
      <c r="E35"/>
      <c r="F35" s="139"/>
      <c r="G35"/>
      <c r="H35" s="139"/>
      <c r="I35"/>
      <c r="J35" s="139"/>
      <c r="K35"/>
      <c r="L35" s="139"/>
      <c r="M35" s="141"/>
    </row>
    <row r="36" spans="2:13" ht="19.5">
      <c r="B36" s="137" t="s">
        <v>82</v>
      </c>
      <c r="C36" s="138"/>
      <c r="D36" s="317"/>
      <c r="E36"/>
      <c r="F36" s="139"/>
      <c r="G36"/>
      <c r="H36" s="139"/>
      <c r="I36"/>
      <c r="J36" s="139"/>
      <c r="K36"/>
      <c r="L36" s="139"/>
      <c r="M36" s="141"/>
    </row>
    <row r="37" spans="2:13" ht="19.5">
      <c r="B37" s="137"/>
      <c r="C37" s="138"/>
      <c r="D37" s="317"/>
      <c r="E37"/>
      <c r="F37" s="142"/>
      <c r="G37"/>
      <c r="H37" s="139"/>
      <c r="I37"/>
      <c r="J37" s="139"/>
      <c r="K37"/>
      <c r="L37" s="139"/>
      <c r="M37" s="141"/>
    </row>
    <row r="38" spans="2:13" ht="19.5">
      <c r="B38" s="137" t="s">
        <v>83</v>
      </c>
      <c r="C38" s="138"/>
      <c r="D38" s="317"/>
      <c r="E38"/>
      <c r="F38" s="139"/>
      <c r="G38"/>
      <c r="H38" s="139"/>
      <c r="I38"/>
      <c r="J38" s="139"/>
      <c r="K38"/>
      <c r="L38" s="139"/>
      <c r="M38" s="141"/>
    </row>
    <row r="39" spans="2:13" ht="19.5">
      <c r="B39" s="137" t="s">
        <v>84</v>
      </c>
      <c r="C39" s="138"/>
      <c r="D39" s="317"/>
      <c r="E39"/>
      <c r="F39" s="139"/>
      <c r="G39"/>
      <c r="H39" s="139"/>
      <c r="I39"/>
      <c r="J39" s="139"/>
      <c r="K39"/>
      <c r="L39" s="139"/>
      <c r="M39" s="141"/>
    </row>
    <row r="40" spans="2:13" ht="19.5">
      <c r="B40" s="137" t="s">
        <v>85</v>
      </c>
      <c r="C40" s="138"/>
      <c r="D40" s="317"/>
      <c r="E40"/>
      <c r="F40" s="139"/>
      <c r="G40"/>
      <c r="H40" s="139"/>
      <c r="I40"/>
      <c r="J40" s="139"/>
      <c r="K40"/>
      <c r="L40" s="139"/>
      <c r="M40" s="141"/>
    </row>
    <row r="41" spans="2:13">
      <c r="B41" s="137"/>
      <c r="C41" s="145"/>
      <c r="D41" s="311"/>
      <c r="E41"/>
      <c r="G41"/>
      <c r="I41"/>
      <c r="J41" s="144" t="s">
        <v>86</v>
      </c>
      <c r="K41"/>
      <c r="L41" s="146"/>
      <c r="M41" s="141"/>
    </row>
    <row r="42" spans="2:13">
      <c r="B42" s="23"/>
      <c r="D42" s="311"/>
      <c r="E42" s="147"/>
      <c r="F42" s="146"/>
      <c r="G42" s="147"/>
      <c r="H42" s="146"/>
      <c r="I42" s="147"/>
      <c r="J42" s="146"/>
      <c r="K42" s="147"/>
      <c r="L42" s="146"/>
      <c r="M42" s="141"/>
    </row>
    <row r="43" spans="2:13" ht="11.45" customHeight="1">
      <c r="B43" s="135" t="s">
        <v>87</v>
      </c>
      <c r="C43" s="136"/>
      <c r="D43" s="312"/>
      <c r="E43" s="149"/>
      <c r="F43" s="146"/>
      <c r="G43" s="147"/>
      <c r="H43" s="146"/>
      <c r="I43" s="147"/>
      <c r="J43" s="148" t="s">
        <v>88</v>
      </c>
      <c r="K43" s="149"/>
      <c r="L43" s="146"/>
      <c r="M43" s="141"/>
    </row>
    <row r="44" spans="2:13">
      <c r="B44" s="150" t="s">
        <v>89</v>
      </c>
      <c r="C44" s="151"/>
      <c r="D44" s="312"/>
      <c r="E44" s="149"/>
      <c r="F44" s="146"/>
      <c r="G44" s="147"/>
      <c r="H44" s="146" t="s">
        <v>90</v>
      </c>
      <c r="I44" s="147"/>
      <c r="J44" s="146">
        <f>M29*8</f>
        <v>0</v>
      </c>
      <c r="K44" s="147"/>
      <c r="L44" s="296" t="s">
        <v>91</v>
      </c>
      <c r="M44" s="141"/>
    </row>
    <row r="45" spans="2:13">
      <c r="B45" s="150" t="s">
        <v>92</v>
      </c>
      <c r="C45" s="151"/>
      <c r="D45" s="312" t="s">
        <v>93</v>
      </c>
      <c r="E45" s="149"/>
      <c r="F45" s="146"/>
      <c r="G45" s="147"/>
      <c r="H45" s="146" t="s">
        <v>90</v>
      </c>
      <c r="I45" s="147"/>
      <c r="J45" s="146">
        <f>F46*8</f>
        <v>0</v>
      </c>
      <c r="K45" s="147"/>
      <c r="L45" s="296" t="s">
        <v>94</v>
      </c>
      <c r="M45" s="141"/>
    </row>
    <row r="46" spans="2:13">
      <c r="B46" s="23" t="s">
        <v>95</v>
      </c>
      <c r="D46" s="311"/>
      <c r="E46" s="147"/>
      <c r="F46" s="153"/>
      <c r="G46" s="154"/>
      <c r="H46" s="146"/>
      <c r="I46" s="147"/>
      <c r="J46" s="146"/>
      <c r="K46" s="147"/>
      <c r="L46" s="146"/>
      <c r="M46" s="141"/>
    </row>
    <row r="47" spans="2:13">
      <c r="B47" s="23"/>
      <c r="D47" s="312"/>
      <c r="E47" s="149"/>
      <c r="F47" s="146"/>
      <c r="G47" s="147"/>
      <c r="H47" s="146"/>
      <c r="I47" s="147"/>
      <c r="J47" s="146"/>
      <c r="K47" s="147"/>
      <c r="L47" s="146"/>
      <c r="M47" s="141"/>
    </row>
    <row r="48" spans="2:13" ht="24" thickBot="1">
      <c r="B48" s="155" t="s">
        <v>96</v>
      </c>
      <c r="C48" s="156"/>
      <c r="D48" s="313"/>
      <c r="E48" s="158"/>
      <c r="F48" s="146"/>
      <c r="G48" s="147"/>
      <c r="H48" s="157"/>
      <c r="I48" s="158"/>
      <c r="J48" s="157"/>
      <c r="K48" s="158"/>
      <c r="L48" s="157"/>
      <c r="M48" s="141"/>
    </row>
    <row r="49" spans="2:13" ht="16.5" thickBot="1">
      <c r="B49" s="159" t="s">
        <v>97</v>
      </c>
      <c r="C49" s="151"/>
      <c r="D49" s="323"/>
      <c r="E49" s="161"/>
      <c r="F49" s="160"/>
      <c r="G49" s="161"/>
      <c r="H49" s="160"/>
      <c r="I49" s="161"/>
      <c r="J49" s="160"/>
      <c r="K49" s="161"/>
      <c r="L49" s="160"/>
      <c r="M49" s="141"/>
    </row>
    <row r="50" spans="2:13" ht="16.5" thickBot="1">
      <c r="B50" s="159" t="s">
        <v>98</v>
      </c>
      <c r="C50" s="151"/>
      <c r="D50" s="322"/>
      <c r="E50" s="163"/>
      <c r="F50" s="162"/>
      <c r="G50" s="163"/>
      <c r="H50" s="162"/>
      <c r="I50" s="163"/>
      <c r="J50" s="162"/>
      <c r="K50" s="163"/>
      <c r="L50" s="160"/>
      <c r="M50" s="141"/>
    </row>
    <row r="51" spans="2:13">
      <c r="B51" s="164" t="s">
        <v>99</v>
      </c>
      <c r="C51" s="165"/>
      <c r="D51" s="311"/>
      <c r="E51" s="147"/>
      <c r="J51" s="146"/>
      <c r="K51" s="147"/>
      <c r="L51" s="146"/>
      <c r="M51" s="141"/>
    </row>
    <row r="52" spans="2:13">
      <c r="B52" s="166" t="s">
        <v>100</v>
      </c>
      <c r="C52" s="167"/>
      <c r="D52" s="311"/>
      <c r="E52" s="147"/>
      <c r="F52" s="146"/>
      <c r="G52" s="147"/>
      <c r="H52" s="146"/>
      <c r="I52" s="147"/>
      <c r="J52" s="146"/>
      <c r="K52" s="147"/>
      <c r="L52" s="146"/>
      <c r="M52" s="141"/>
    </row>
    <row r="53" spans="2:13">
      <c r="B53" s="166"/>
      <c r="C53" s="167"/>
      <c r="D53" s="311"/>
      <c r="E53" s="147"/>
      <c r="F53" s="146"/>
      <c r="G53" s="147"/>
      <c r="H53" s="146"/>
      <c r="I53" s="147"/>
      <c r="J53" s="146"/>
      <c r="K53" s="147"/>
      <c r="L53" s="146"/>
      <c r="M53" s="141"/>
    </row>
    <row r="54" spans="2:13">
      <c r="B54" s="166"/>
      <c r="C54" s="167"/>
      <c r="D54" s="311"/>
      <c r="E54" s="147"/>
      <c r="F54" s="146"/>
      <c r="G54" s="147"/>
      <c r="H54" s="146"/>
      <c r="I54" s="147"/>
      <c r="J54" s="146"/>
      <c r="K54" s="147"/>
      <c r="L54" s="146"/>
      <c r="M54" s="141"/>
    </row>
    <row r="55" spans="2:13">
      <c r="B55" s="23"/>
      <c r="D55" s="311"/>
      <c r="E55" s="147"/>
      <c r="F55" s="146"/>
      <c r="G55" s="147"/>
      <c r="H55" s="146"/>
      <c r="I55" s="147"/>
      <c r="J55" s="146"/>
      <c r="K55" s="147"/>
      <c r="L55" s="146"/>
      <c r="M55" s="141"/>
    </row>
    <row r="56" spans="2:13" ht="24" thickBot="1">
      <c r="B56" s="168"/>
      <c r="C56" s="60"/>
      <c r="D56" s="316"/>
      <c r="E56" s="169"/>
      <c r="F56" s="60"/>
      <c r="G56" s="169"/>
      <c r="H56" s="60"/>
      <c r="I56" s="169"/>
      <c r="J56" s="60"/>
      <c r="K56" s="169"/>
      <c r="L56" s="60"/>
      <c r="M56" s="170"/>
    </row>
    <row r="57" spans="2:13" ht="24" thickTop="1"/>
  </sheetData>
  <mergeCells count="1">
    <mergeCell ref="H2:J2"/>
  </mergeCells>
  <dataValidations count="8">
    <dataValidation type="list" errorStyle="information" operator="equal" allowBlank="1" showErrorMessage="1" sqref="D34 F34 H34 J34 L34" xr:uid="{EC257071-98CC-48E8-88EB-03EDD84B3B1A}">
      <formula1>"Ted Dunn,Richard Gray,Billy Rueckert, Victor Varney"</formula1>
    </dataValidation>
    <dataValidation type="list" errorStyle="information" operator="equal" allowBlank="1" showErrorMessage="1" sqref="D38 F38 H38 J38 L38" xr:uid="{4038277B-2120-4C1C-A117-A696B1666B59}">
      <formula1>"Chris R Boli,Jay Horn, Nathan DeWitt"</formula1>
    </dataValidation>
    <dataValidation type="list" errorStyle="information" operator="equal" allowBlank="1" showErrorMessage="1" sqref="D39 F39 H39 J39 L39" xr:uid="{E1147D3C-0B73-4E82-B8F3-EC3805A5BC42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F40 H40 J40 L40" xr:uid="{6C81D372-193C-4076-B6A0-7FA012D5E6FA}">
      <formula1>"Dennis Winchell, Art Kotz, Harold BoettcherArt Kotz, Rob Grau,Joe Mills,John Morck,Brandt Wilkus,Chris Tilley,Charles Stirewalt,Victor Varney,Nick Conner,Richard Gray,John Tredway,Donald Marshall"</formula1>
    </dataValidation>
    <dataValidation errorStyle="information" allowBlank="1" showInputMessage="1" showErrorMessage="1" sqref="D41" xr:uid="{9FE9AB91-16DE-46A1-ADFC-7864399A6C61}"/>
    <dataValidation type="list" errorStyle="information" operator="equal" allowBlank="1" showErrorMessage="1" sqref="D36 F36 H36 J36 L36" xr:uid="{4A0085CF-51D9-4D2E-B1D4-CAE58B998C49}">
      <formula1>"Donald Marshall,Charles Stirewalt,Chris Tilley,John Tredway,Victor Varney"</formula1>
    </dataValidation>
    <dataValidation type="list" errorStyle="information" operator="equal" allowBlank="1" showErrorMessage="1" sqref="D35 F35 H35 J35 L35" xr:uid="{70AE94DC-DCA4-4F8F-93DE-0FAEC5F11EB4}">
      <formula1>"Harold Boettcher,Gene Ezzell,Rob Grau,Roger Koss,Gray Lackey,Michael S MacLean,Joe Mills,John F Morck,Ray Albers"</formula1>
    </dataValidation>
    <dataValidation type="list" errorStyle="warning" operator="equal" allowBlank="1" showErrorMessage="1" sqref="D8:L8" xr:uid="{7A31AE48-3B70-405C-A25C-E3741AA50289}">
      <formula1>"17,,399,671,1686,1640"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7D1167-29CE-4A34-BC8F-655F30A5FF05}">
          <x14:formula1>
            <xm:f>members!$X$1:$X400</xm:f>
          </x14:formula1>
          <xm:sqref>M31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A931C-62F3-433D-AADD-B8CAE80519BE}">
  <dimension ref="A1:Q57"/>
  <sheetViews>
    <sheetView workbookViewId="0">
      <selection activeCell="O21" sqref="O21"/>
    </sheetView>
  </sheetViews>
  <sheetFormatPr defaultRowHeight="23.25"/>
  <cols>
    <col min="1" max="1" width="3.28515625" customWidth="1"/>
    <col min="2" max="2" width="26.7109375" customWidth="1"/>
    <col min="3" max="3" width="2.28515625" customWidth="1"/>
    <col min="4" max="4" width="16.7109375" style="305" customWidth="1"/>
    <col min="5" max="5" width="2.140625" style="93" customWidth="1"/>
    <col min="6" max="6" width="16.7109375" customWidth="1"/>
    <col min="7" max="7" width="2.140625" style="93" customWidth="1"/>
    <col min="8" max="8" width="16.7109375" customWidth="1"/>
    <col min="9" max="9" width="1.7109375" style="93" customWidth="1"/>
    <col min="10" max="10" width="16.7109375" customWidth="1"/>
    <col min="11" max="11" width="2.140625" style="93" customWidth="1"/>
    <col min="12" max="12" width="16.7109375" customWidth="1"/>
    <col min="13" max="13" width="18" customWidth="1"/>
    <col min="14" max="14" width="33.85546875" customWidth="1"/>
    <col min="15" max="15" width="23.28515625" customWidth="1"/>
    <col min="16" max="1030" width="11.7109375" customWidth="1"/>
  </cols>
  <sheetData>
    <row r="1" spans="1:17" ht="21.6" customHeight="1" thickTop="1">
      <c r="B1" s="18"/>
      <c r="C1" s="172"/>
      <c r="D1" s="297"/>
      <c r="E1" s="172"/>
      <c r="F1" s="19"/>
      <c r="G1" s="172"/>
      <c r="H1" s="172" t="s">
        <v>52</v>
      </c>
      <c r="I1" s="172"/>
      <c r="J1" s="172"/>
      <c r="K1" s="172"/>
      <c r="L1" s="172"/>
      <c r="M1" s="188" t="str">
        <f>IF(H2=0," ",INDEX(Trains!B7:C56,MATCH(H2,Trains!C7:C56,0),1))</f>
        <v xml:space="preserve"> </v>
      </c>
    </row>
    <row r="2" spans="1:17" ht="21.6" customHeight="1">
      <c r="B2" s="63" t="s">
        <v>53</v>
      </c>
      <c r="C2" s="64"/>
      <c r="D2" s="298"/>
      <c r="E2" s="66"/>
      <c r="F2" s="67" t="s">
        <v>54</v>
      </c>
      <c r="G2" s="68"/>
      <c r="H2" s="327"/>
      <c r="I2" s="327"/>
      <c r="J2" s="327"/>
      <c r="K2" s="69"/>
      <c r="L2" s="70" t="s">
        <v>55</v>
      </c>
      <c r="M2" s="71" t="s">
        <v>56</v>
      </c>
    </row>
    <row r="3" spans="1:17" ht="9" customHeight="1">
      <c r="B3" s="63"/>
      <c r="C3" s="64"/>
      <c r="D3" s="299"/>
      <c r="E3" s="66"/>
      <c r="F3" s="72"/>
      <c r="G3" s="73"/>
      <c r="H3" s="74"/>
      <c r="I3" s="75"/>
      <c r="J3" s="76"/>
      <c r="K3" s="77"/>
      <c r="L3" s="78"/>
    </row>
    <row r="4" spans="1:17" ht="21.6" customHeight="1">
      <c r="B4" s="63"/>
      <c r="C4" s="64"/>
      <c r="D4" s="300"/>
      <c r="E4" s="81"/>
      <c r="F4" s="72"/>
      <c r="G4" s="73"/>
      <c r="H4" s="82" t="str">
        <f>IF(H2=0," ",VLOOKUP(H2,'Trains-OLD'!C7:N56,12))</f>
        <v xml:space="preserve"> </v>
      </c>
      <c r="I4" s="83"/>
      <c r="J4" s="84"/>
      <c r="K4" s="85"/>
      <c r="L4" s="82"/>
      <c r="M4" s="325" t="s">
        <v>773</v>
      </c>
    </row>
    <row r="5" spans="1:17" ht="21.6" customHeight="1">
      <c r="B5" s="87" t="s">
        <v>57</v>
      </c>
      <c r="C5" s="88"/>
      <c r="D5" s="301"/>
      <c r="E5" s="90"/>
      <c r="F5" s="91"/>
      <c r="G5" s="90"/>
      <c r="H5" s="91"/>
      <c r="I5" s="90"/>
      <c r="J5" s="91"/>
      <c r="K5" s="90"/>
      <c r="L5" s="91"/>
      <c r="M5" s="92"/>
    </row>
    <row r="6" spans="1:17" ht="21.6" customHeight="1">
      <c r="A6" s="93"/>
      <c r="B6" s="94" t="s">
        <v>58</v>
      </c>
      <c r="C6" s="95"/>
      <c r="D6" s="302" t="str">
        <f>IF($H$2=0," ",(VLOOKUP($H$2,'Trains-OLD'!$C$7:$N$59,4,FALSE)))</f>
        <v xml:space="preserve"> </v>
      </c>
      <c r="E6" s="175"/>
      <c r="F6" s="174" t="str">
        <f>IF($H$2=0," ",IF(VLOOKUP($H$2,'[1]2024_Trains'!$C$7:$N$63,5)=0," ",VLOOKUP($H$2,'[1]2024_Trains'!$C$7:$N$63,5,FALSE)))</f>
        <v xml:space="preserve"> </v>
      </c>
      <c r="G6" s="175"/>
      <c r="H6" s="174" t="str">
        <f>IF($H$2=0," ",IF(VLOOKUP($H$2,'[1]2024_Trains'!$C$7:$N$63,6)=0," ",VLOOKUP($H$2,'[1]2024_Trains'!$C$7:$N$63,6,FALSE)))</f>
        <v xml:space="preserve"> </v>
      </c>
      <c r="I6" s="175"/>
      <c r="J6" s="174" t="str">
        <f>IF($H$2=0," ",IF(VLOOKUP($H$2,'[1]2023_Trains'!$C$7:$N$63,7)=0," ",VLOOKUP($H$2,'[1]2023_Trains'!$C$7:$N$63,7,FALSE)))</f>
        <v xml:space="preserve"> </v>
      </c>
      <c r="K6" s="175"/>
      <c r="L6" s="174" t="str">
        <f>IF($H$2=0," ",IF(VLOOKUP($H$2,'[1]2023_Trains'!$C$7:$N$63,8)=0," ",VLOOKUP($H$2,'[1]2023_Trains'!$C$7:$N$63,8,FALSE)))</f>
        <v xml:space="preserve"> </v>
      </c>
      <c r="M6" s="176"/>
      <c r="N6" s="93"/>
    </row>
    <row r="7" spans="1:17" ht="21.6" customHeight="1">
      <c r="A7" s="93"/>
      <c r="B7" s="96" t="s">
        <v>59</v>
      </c>
      <c r="C7" s="97"/>
      <c r="D7" s="303" t="str">
        <f>IF(D6=" "," ",VALUE(D6))</f>
        <v xml:space="preserve"> </v>
      </c>
      <c r="E7" s="175"/>
      <c r="F7" s="177" t="str">
        <f>IF(F6=" "," ",VALUE(F6))</f>
        <v xml:space="preserve"> </v>
      </c>
      <c r="G7" s="175"/>
      <c r="H7" s="177" t="str">
        <f t="shared" ref="H7:L7" si="0">IF(H6=" "," ",VALUE(H6))</f>
        <v xml:space="preserve"> </v>
      </c>
      <c r="I7" s="175"/>
      <c r="J7" s="177" t="str">
        <f t="shared" si="0"/>
        <v xml:space="preserve"> </v>
      </c>
      <c r="K7" s="175"/>
      <c r="L7" s="177" t="str">
        <f t="shared" si="0"/>
        <v xml:space="preserve"> </v>
      </c>
      <c r="M7" s="178"/>
      <c r="N7" s="93"/>
      <c r="O7" s="98"/>
    </row>
    <row r="8" spans="1:17" ht="21.6" customHeight="1">
      <c r="B8" s="96" t="s">
        <v>60</v>
      </c>
      <c r="C8" s="97"/>
      <c r="D8" s="304"/>
      <c r="E8" s="114"/>
      <c r="F8" s="112"/>
      <c r="G8" s="114"/>
      <c r="H8" s="112"/>
      <c r="I8" s="114"/>
      <c r="J8" s="112"/>
      <c r="K8" s="114"/>
      <c r="L8" s="112"/>
      <c r="M8" s="99"/>
    </row>
    <row r="9" spans="1:17" ht="21.6" customHeight="1">
      <c r="B9" s="100"/>
      <c r="C9" s="101"/>
      <c r="M9" s="99"/>
    </row>
    <row r="10" spans="1:17" ht="30" customHeight="1">
      <c r="B10" s="179" t="s">
        <v>61</v>
      </c>
      <c r="C10" s="102"/>
      <c r="D10" s="306" t="str">
        <f t="shared" ref="D10:F10" si="1">IF(C10=0," ",TIMEVALUE(LEFT(C10,2)&amp;":"&amp;MID(C10,3,2)&amp;":"&amp;RIGHT(C10,2)))</f>
        <v xml:space="preserve"> </v>
      </c>
      <c r="E10" s="102"/>
      <c r="F10" s="180" t="str">
        <f t="shared" si="1"/>
        <v xml:space="preserve"> </v>
      </c>
      <c r="G10" s="102"/>
      <c r="H10" s="180" t="str">
        <f t="shared" ref="H10" si="2">IF(G10=0," ",TIMEVALUE(LEFT(G10,2)&amp;":"&amp;MID(G10,3,2)&amp;":"&amp;RIGHT(G10,2)))</f>
        <v xml:space="preserve"> </v>
      </c>
      <c r="I10" s="102"/>
      <c r="J10" s="180" t="str">
        <f t="shared" ref="J10" si="3">IF(I10=0," ",TIMEVALUE(LEFT(I10,2)&amp;":"&amp;MID(I10,3,2)&amp;":"&amp;RIGHT(I10,2)))</f>
        <v xml:space="preserve"> </v>
      </c>
      <c r="K10" s="102"/>
      <c r="L10" s="180" t="str">
        <f t="shared" ref="L10" si="4">IF(K10=0," ",TIMEVALUE(LEFT(K10,2)&amp;":"&amp;MID(K10,3,2)&amp;":"&amp;RIGHT(K10,2)))</f>
        <v xml:space="preserve"> </v>
      </c>
      <c r="M10" s="181"/>
    </row>
    <row r="11" spans="1:17" ht="21.6" customHeight="1">
      <c r="B11" s="182" t="s">
        <v>62</v>
      </c>
      <c r="C11" s="103"/>
      <c r="D11" s="307" t="str">
        <f>IF(C12=0," ",$L$2)</f>
        <v xml:space="preserve"> </v>
      </c>
      <c r="E11" s="103"/>
      <c r="F11" s="183" t="str">
        <f t="shared" ref="F11" si="5">IF(E12=0," ",$L$2)</f>
        <v xml:space="preserve"> </v>
      </c>
      <c r="G11" s="103"/>
      <c r="H11" s="183" t="str">
        <f t="shared" ref="H11" si="6">IF(G12=0," ",$L$2)</f>
        <v xml:space="preserve"> </v>
      </c>
      <c r="I11" s="103"/>
      <c r="J11" s="183" t="str">
        <f t="shared" ref="J11" si="7">IF(I12=0," ",$L$2)</f>
        <v xml:space="preserve"> </v>
      </c>
      <c r="K11" s="103"/>
      <c r="L11" s="183" t="str">
        <f t="shared" ref="L11" si="8">IF(K12=0," ",$L$2)</f>
        <v xml:space="preserve"> </v>
      </c>
      <c r="M11" s="181"/>
      <c r="O11" s="104"/>
    </row>
    <row r="12" spans="1:17" ht="30" customHeight="1">
      <c r="B12" s="179" t="s">
        <v>63</v>
      </c>
      <c r="C12" s="102"/>
      <c r="D12" s="306" t="str">
        <f>IF(C12=0," ",TIMEVALUE(LEFT(C12,2)&amp;":"&amp;MID(C12,3,2)&amp;":"&amp;RIGHT(C12,2)))</f>
        <v xml:space="preserve"> </v>
      </c>
      <c r="E12" s="102"/>
      <c r="F12" s="180" t="str">
        <f t="shared" ref="F12" si="9">IF(E12=0," ",TIMEVALUE(LEFT(E12,2)&amp;":"&amp;MID(E12,3,2)&amp;":"&amp;RIGHT(E12,2)))</f>
        <v xml:space="preserve"> </v>
      </c>
      <c r="G12" s="102"/>
      <c r="H12" s="180" t="str">
        <f t="shared" ref="H12" si="10">IF(G12=0," ",TIMEVALUE(LEFT(G12,2)&amp;":"&amp;MID(G12,3,2)&amp;":"&amp;RIGHT(G12,2)))</f>
        <v xml:space="preserve"> </v>
      </c>
      <c r="I12" s="102"/>
      <c r="J12" s="180" t="str">
        <f t="shared" ref="J12" si="11">IF(I12=0," ",TIMEVALUE(LEFT(I12,2)&amp;":"&amp;MID(I12,3,2)&amp;":"&amp;RIGHT(I12,2)))</f>
        <v xml:space="preserve"> </v>
      </c>
      <c r="K12" s="102"/>
      <c r="L12" s="180" t="str">
        <f t="shared" ref="L12" si="12">IF(K12=0," ",TIMEVALUE(LEFT(K12,2)&amp;":"&amp;MID(K12,3,2)&amp;":"&amp;RIGHT(K12,2)))</f>
        <v xml:space="preserve"> </v>
      </c>
      <c r="M12" s="181"/>
      <c r="O12" s="105"/>
    </row>
    <row r="13" spans="1:17" ht="30" customHeight="1">
      <c r="B13" s="179" t="s">
        <v>64</v>
      </c>
      <c r="C13" s="184"/>
      <c r="D13" s="306" t="str">
        <f>IF(C13=0," ",TIMEVALUE(LEFT(C13,2)&amp;":"&amp;MID(C13,3,2)&amp;":"&amp;RIGHT(C13,2)))</f>
        <v xml:space="preserve"> </v>
      </c>
      <c r="E13" s="107"/>
      <c r="F13" s="180" t="str">
        <f>IF(E13=0," ",TIMEVALUE(LEFT(E13,2)&amp;":"&amp;MID(E13,3,2)&amp;":"&amp;RIGHT(E13,2)))</f>
        <v xml:space="preserve"> </v>
      </c>
      <c r="G13" s="107"/>
      <c r="H13" s="180" t="str">
        <f>IF(G13=0," ",TIMEVALUE(LEFT(G13,2)&amp;":"&amp;MID(G13,3,2)&amp;":"&amp;RIGHT(G13,2)))</f>
        <v xml:space="preserve"> </v>
      </c>
      <c r="I13" s="107"/>
      <c r="J13" s="180" t="str">
        <f>IF(I13=0," ",TIMEVALUE(LEFT(I13,2)&amp;":"&amp;MID(I13,3,2)&amp;":"&amp;RIGHT(I13,2)))</f>
        <v xml:space="preserve"> </v>
      </c>
      <c r="K13" s="107"/>
      <c r="L13" s="180" t="str">
        <f>IF(K13=0," ",TIMEVALUE(LEFT(K13,2)&amp;":"&amp;MID(K13,3,2)&amp;":"&amp;RIGHT(K13,2)))</f>
        <v xml:space="preserve"> </v>
      </c>
      <c r="M13" s="181" t="s">
        <v>0</v>
      </c>
    </row>
    <row r="14" spans="1:17" ht="30" customHeight="1">
      <c r="B14" s="179" t="s">
        <v>65</v>
      </c>
      <c r="C14" s="102"/>
      <c r="D14" s="306" t="str">
        <f t="shared" ref="D14:D19" si="13">IF(C14=0," ",TIMEVALUE(LEFT(C14,2)&amp;":"&amp;MID(C14,3,2)&amp;":"&amp;RIGHT(C14,2)))</f>
        <v xml:space="preserve"> </v>
      </c>
      <c r="E14" s="102"/>
      <c r="F14" s="180" t="str">
        <f t="shared" ref="F14:F19" si="14">IF(E14=0," ",TIMEVALUE(LEFT(E14,2)&amp;":"&amp;MID(E14,3,2)&amp;":"&amp;RIGHT(E14,2)))</f>
        <v xml:space="preserve"> </v>
      </c>
      <c r="G14" s="102"/>
      <c r="H14" s="180" t="str">
        <f t="shared" ref="H14:H17" si="15">IF(G14=0," ",TIMEVALUE(LEFT(G14,2)&amp;":"&amp;MID(G14,3,2)&amp;":"&amp;RIGHT(G14,2)))</f>
        <v xml:space="preserve"> </v>
      </c>
      <c r="I14" s="102"/>
      <c r="J14" s="180" t="str">
        <f t="shared" ref="J14:J17" si="16">IF(I14=0," ",TIMEVALUE(LEFT(I14,2)&amp;":"&amp;MID(I14,3,2)&amp;":"&amp;RIGHT(I14,2)))</f>
        <v xml:space="preserve"> </v>
      </c>
      <c r="K14" s="102"/>
      <c r="L14" s="180" t="str">
        <f t="shared" ref="L14:L19" si="17">IF(K14=0," ",TIMEVALUE(LEFT(K14,2)&amp;":"&amp;MID(K14,3,2)&amp;":"&amp;RIGHT(K14,2)))</f>
        <v xml:space="preserve"> </v>
      </c>
      <c r="M14" s="181"/>
      <c r="Q14" s="106"/>
    </row>
    <row r="15" spans="1:17" ht="30" customHeight="1">
      <c r="B15" s="179" t="s">
        <v>66</v>
      </c>
      <c r="C15" s="102"/>
      <c r="D15" s="306" t="str">
        <f t="shared" si="13"/>
        <v xml:space="preserve"> </v>
      </c>
      <c r="E15" s="102"/>
      <c r="F15" s="180" t="str">
        <f t="shared" si="14"/>
        <v xml:space="preserve"> </v>
      </c>
      <c r="G15" s="102"/>
      <c r="H15" s="180" t="str">
        <f t="shared" si="15"/>
        <v xml:space="preserve"> </v>
      </c>
      <c r="I15" s="102"/>
      <c r="J15" s="180" t="str">
        <f t="shared" si="16"/>
        <v xml:space="preserve"> </v>
      </c>
      <c r="K15" s="102"/>
      <c r="L15" s="180" t="str">
        <f t="shared" si="17"/>
        <v xml:space="preserve"> </v>
      </c>
      <c r="M15" s="181"/>
    </row>
    <row r="16" spans="1:17" ht="21.6" customHeight="1">
      <c r="B16" s="182" t="s">
        <v>62</v>
      </c>
      <c r="C16" s="107"/>
      <c r="D16" s="307" t="str">
        <f>IF(C17=0," ",$L$2)</f>
        <v xml:space="preserve"> </v>
      </c>
      <c r="E16" s="107"/>
      <c r="F16" s="183" t="str">
        <f t="shared" ref="F16" si="18">IF(E17=0," ",$L$2)</f>
        <v xml:space="preserve"> </v>
      </c>
      <c r="G16" s="107"/>
      <c r="H16" s="183" t="str">
        <f t="shared" ref="H16" si="19">IF(G17=0," ",$L$2)</f>
        <v xml:space="preserve"> </v>
      </c>
      <c r="I16" s="107"/>
      <c r="J16" s="183" t="str">
        <f t="shared" ref="J16" si="20">IF(I17=0," ",$L$2)</f>
        <v xml:space="preserve"> </v>
      </c>
      <c r="K16" s="107"/>
      <c r="L16" s="183" t="str">
        <f t="shared" ref="L16" si="21">IF(K17=0," ",$L$2)</f>
        <v xml:space="preserve"> </v>
      </c>
      <c r="M16" s="181"/>
    </row>
    <row r="17" spans="2:13" ht="30" customHeight="1">
      <c r="B17" s="179" t="s">
        <v>67</v>
      </c>
      <c r="C17" s="102"/>
      <c r="D17" s="306" t="str">
        <f t="shared" si="13"/>
        <v xml:space="preserve"> </v>
      </c>
      <c r="E17" s="102"/>
      <c r="F17" s="180" t="str">
        <f t="shared" si="14"/>
        <v xml:space="preserve"> </v>
      </c>
      <c r="G17" s="102"/>
      <c r="H17" s="180" t="str">
        <f t="shared" si="15"/>
        <v xml:space="preserve"> </v>
      </c>
      <c r="I17" s="102"/>
      <c r="J17" s="180" t="str">
        <f t="shared" si="16"/>
        <v xml:space="preserve"> </v>
      </c>
      <c r="K17" s="102"/>
      <c r="L17" s="180" t="str">
        <f t="shared" si="17"/>
        <v xml:space="preserve"> </v>
      </c>
      <c r="M17" s="181"/>
    </row>
    <row r="18" spans="2:13" ht="21.6" customHeight="1">
      <c r="B18" s="108" t="s">
        <v>68</v>
      </c>
      <c r="C18" s="109">
        <v>1157</v>
      </c>
      <c r="D18" s="308" t="str">
        <f>IF(C17=0," ",$L$2)</f>
        <v xml:space="preserve"> </v>
      </c>
      <c r="E18" s="103"/>
      <c r="F18" s="70" t="str">
        <f>IF(E17=0," ",$L$2)</f>
        <v xml:space="preserve"> </v>
      </c>
      <c r="G18" s="103"/>
      <c r="H18" s="70" t="str">
        <f>IF(G17=0," ",$L$2)</f>
        <v xml:space="preserve"> </v>
      </c>
      <c r="I18" s="103"/>
      <c r="J18" s="70" t="str">
        <f>IF(I17=0," ",$L$2)</f>
        <v xml:space="preserve"> </v>
      </c>
      <c r="K18" s="103"/>
      <c r="L18" s="82" t="str">
        <f>IF(K17=0," ",$L$2)</f>
        <v xml:space="preserve"> </v>
      </c>
      <c r="M18" s="24"/>
    </row>
    <row r="19" spans="2:13" ht="21.6" customHeight="1">
      <c r="B19" s="185"/>
      <c r="C19" s="146"/>
      <c r="D19" s="309" t="str">
        <f t="shared" si="13"/>
        <v xml:space="preserve"> </v>
      </c>
      <c r="E19" s="171"/>
      <c r="F19" s="186" t="str">
        <f t="shared" si="14"/>
        <v xml:space="preserve"> </v>
      </c>
      <c r="G19" s="171"/>
      <c r="H19" s="186" t="str">
        <f t="shared" ref="H19" si="22">IF(G19=0," ",TIMEVALUE(LEFT(G19,2)&amp;":"&amp;MID(G19,3,2)&amp;":"&amp;RIGHT(G19,2)))</f>
        <v xml:space="preserve"> </v>
      </c>
      <c r="I19" s="171"/>
      <c r="J19" s="186" t="str">
        <f t="shared" ref="J19" si="23">IF(I19=0," ",TIMEVALUE(LEFT(I19,2)&amp;":"&amp;MID(I19,3,2)&amp;":"&amp;RIGHT(I19,2)))</f>
        <v xml:space="preserve"> </v>
      </c>
      <c r="K19" s="171"/>
      <c r="L19" s="186" t="str">
        <f t="shared" si="17"/>
        <v xml:space="preserve"> </v>
      </c>
      <c r="M19" s="24"/>
    </row>
    <row r="20" spans="2:13" ht="30" customHeight="1">
      <c r="B20" s="110">
        <v>100</v>
      </c>
      <c r="C20" s="111"/>
      <c r="D20" s="304"/>
      <c r="E20" s="112"/>
      <c r="F20" s="112"/>
      <c r="G20" s="112"/>
      <c r="H20" s="112"/>
      <c r="I20" s="112"/>
      <c r="J20" s="112"/>
      <c r="K20" s="112"/>
      <c r="L20" s="112"/>
      <c r="M20" s="24"/>
    </row>
    <row r="21" spans="2:13" ht="30" customHeight="1">
      <c r="B21" s="110">
        <v>101</v>
      </c>
      <c r="C21" s="111"/>
      <c r="D21" s="304"/>
      <c r="E21" s="113"/>
      <c r="F21" s="112"/>
      <c r="G21" s="114"/>
      <c r="H21" s="112"/>
      <c r="I21" s="114"/>
      <c r="J21" s="112"/>
      <c r="K21" s="114"/>
      <c r="L21" s="112"/>
      <c r="M21" s="24"/>
    </row>
    <row r="22" spans="2:13" ht="30" customHeight="1">
      <c r="B22" s="110">
        <v>200</v>
      </c>
      <c r="C22" s="111"/>
      <c r="D22" s="304"/>
      <c r="E22" s="114"/>
      <c r="F22" s="112"/>
      <c r="G22" s="114"/>
      <c r="H22" s="112"/>
      <c r="I22" s="114"/>
      <c r="J22" s="112"/>
      <c r="K22" s="114"/>
      <c r="L22" s="112"/>
      <c r="M22" s="24"/>
    </row>
    <row r="23" spans="2:13" ht="30" customHeight="1">
      <c r="B23" s="110">
        <v>201</v>
      </c>
      <c r="C23" s="111"/>
      <c r="D23" s="304"/>
      <c r="E23" s="114"/>
      <c r="F23" s="112"/>
      <c r="G23" s="114"/>
      <c r="H23" s="112"/>
      <c r="I23" s="114"/>
      <c r="J23" s="112"/>
      <c r="K23" s="114"/>
      <c r="L23" s="112"/>
      <c r="M23" s="24"/>
    </row>
    <row r="24" spans="2:13" ht="30" customHeight="1">
      <c r="B24" s="110">
        <v>308</v>
      </c>
      <c r="C24" s="111"/>
      <c r="D24" s="304"/>
      <c r="E24" s="114"/>
      <c r="F24" s="112"/>
      <c r="G24" s="114"/>
      <c r="H24" s="112"/>
      <c r="I24" s="114"/>
      <c r="J24" s="112"/>
      <c r="K24" s="114"/>
      <c r="L24" s="112"/>
      <c r="M24" s="24"/>
    </row>
    <row r="25" spans="2:13" ht="30" customHeight="1">
      <c r="B25" s="115" t="s">
        <v>69</v>
      </c>
      <c r="C25" s="116"/>
      <c r="D25" s="304"/>
      <c r="E25" s="114"/>
      <c r="F25" s="112"/>
      <c r="G25" s="114"/>
      <c r="H25" s="112"/>
      <c r="I25" s="114"/>
      <c r="J25" s="112" t="str">
        <f>IF(J8=0," ","0")</f>
        <v xml:space="preserve"> </v>
      </c>
      <c r="K25" s="114"/>
      <c r="L25" s="112" t="str">
        <f>IF(L8=0," ","0")</f>
        <v xml:space="preserve"> </v>
      </c>
      <c r="M25" s="24"/>
    </row>
    <row r="26" spans="2:13" ht="30" customHeight="1" thickBot="1">
      <c r="B26" s="324">
        <v>309</v>
      </c>
      <c r="C26" s="118"/>
      <c r="D26" s="304"/>
      <c r="E26" s="114"/>
      <c r="F26" s="112" t="str">
        <f>IF(F8=0," ","0")</f>
        <v xml:space="preserve"> </v>
      </c>
      <c r="G26" s="114"/>
      <c r="H26" s="112" t="str">
        <f>IF(H8=0," ","0")</f>
        <v xml:space="preserve"> </v>
      </c>
      <c r="I26" s="114"/>
      <c r="J26" s="112" t="str">
        <f>IF(J8=0," ","0")</f>
        <v xml:space="preserve"> </v>
      </c>
      <c r="K26" s="114"/>
      <c r="L26" s="112" t="str">
        <f>IF(L8=0," ","0")</f>
        <v xml:space="preserve"> </v>
      </c>
      <c r="M26" s="24"/>
    </row>
    <row r="27" spans="2:13" ht="21.6" customHeight="1" thickTop="1" thickBot="1">
      <c r="B27" s="119" t="s">
        <v>71</v>
      </c>
      <c r="C27" s="120"/>
      <c r="D27" s="121" t="str">
        <f>IF(H2&gt;0,SUM(D20:D26),"")</f>
        <v/>
      </c>
      <c r="E27" s="122"/>
      <c r="F27" s="121" t="str">
        <f>IF(H2 &gt;0,SUM(F20:F26),"")</f>
        <v/>
      </c>
      <c r="G27" s="122"/>
      <c r="H27" s="121" t="str">
        <f>IF(H2&gt;0,SUM(H20:H26),"")</f>
        <v/>
      </c>
      <c r="I27" s="122"/>
      <c r="J27" s="121" t="str">
        <f>IF(H2&gt;0,SUM(J20:J26),"")</f>
        <v/>
      </c>
      <c r="K27" s="123"/>
      <c r="L27" s="124" t="str">
        <f>IF(H2&gt;0,SUM(L20:L26)," ")</f>
        <v xml:space="preserve"> </v>
      </c>
      <c r="M27" s="24"/>
    </row>
    <row r="28" spans="2:13" ht="21.6" customHeight="1" thickTop="1" thickBot="1">
      <c r="B28" s="119" t="s">
        <v>72</v>
      </c>
      <c r="C28" s="120"/>
      <c r="D28" s="121" t="str">
        <f>D27</f>
        <v/>
      </c>
      <c r="E28" s="122"/>
      <c r="F28" s="121" t="str">
        <f>IF($H$2&gt;0,D28+F27,"")</f>
        <v/>
      </c>
      <c r="G28" s="122"/>
      <c r="H28" s="121" t="str">
        <f t="shared" ref="H28:L28" si="24">IF($H$2&gt;0,F28+H27,"")</f>
        <v/>
      </c>
      <c r="I28" s="121" t="str">
        <f t="shared" si="24"/>
        <v/>
      </c>
      <c r="J28" s="121" t="str">
        <f t="shared" si="24"/>
        <v/>
      </c>
      <c r="K28" s="121" t="str">
        <f t="shared" si="24"/>
        <v/>
      </c>
      <c r="L28" s="121" t="str">
        <f t="shared" si="24"/>
        <v/>
      </c>
      <c r="M28" s="125"/>
    </row>
    <row r="29" spans="2:13" ht="21.6" customHeight="1" thickTop="1" thickBot="1">
      <c r="B29" s="126" t="s">
        <v>73</v>
      </c>
      <c r="C29" s="127"/>
      <c r="D29" s="310"/>
      <c r="E29" s="129"/>
      <c r="F29" s="121"/>
      <c r="G29" s="122"/>
      <c r="H29" s="128"/>
      <c r="I29" s="129"/>
      <c r="J29" s="128"/>
      <c r="K29" s="130"/>
      <c r="L29" s="131"/>
      <c r="M29" s="24"/>
    </row>
    <row r="30" spans="2:13" ht="21.6" customHeight="1" thickTop="1" thickBot="1">
      <c r="B30" s="126" t="s">
        <v>74</v>
      </c>
      <c r="C30" s="127"/>
      <c r="D30" s="310"/>
      <c r="E30" s="129"/>
      <c r="F30" s="128"/>
      <c r="G30" s="129"/>
      <c r="H30" s="128"/>
      <c r="I30" s="129"/>
      <c r="J30" s="128"/>
      <c r="K30" s="130"/>
      <c r="L30" s="131"/>
      <c r="M30" s="132" t="s">
        <v>75</v>
      </c>
    </row>
    <row r="31" spans="2:13" ht="21.6" customHeight="1" thickTop="1">
      <c r="B31" s="23"/>
      <c r="L31" s="133" t="s">
        <v>76</v>
      </c>
      <c r="M31" s="24" t="s">
        <v>466</v>
      </c>
    </row>
    <row r="32" spans="2:13" ht="21.6" customHeight="1">
      <c r="B32" s="23"/>
      <c r="L32" s="295" t="s">
        <v>77</v>
      </c>
      <c r="M32" s="24"/>
    </row>
    <row r="33" spans="2:13">
      <c r="B33" s="135" t="s">
        <v>78</v>
      </c>
      <c r="C33" s="136"/>
      <c r="D33" s="305" t="s">
        <v>79</v>
      </c>
      <c r="E33"/>
      <c r="G33"/>
      <c r="I33"/>
      <c r="K33"/>
      <c r="M33" s="24"/>
    </row>
    <row r="34" spans="2:13" ht="19.5">
      <c r="B34" s="137" t="s">
        <v>80</v>
      </c>
      <c r="C34" s="138"/>
      <c r="D34" s="139"/>
      <c r="E34"/>
      <c r="F34" s="139"/>
      <c r="G34"/>
      <c r="H34" s="139"/>
      <c r="I34"/>
      <c r="J34" s="139"/>
      <c r="K34"/>
      <c r="L34" s="139"/>
      <c r="M34" s="24"/>
    </row>
    <row r="35" spans="2:13" ht="19.5">
      <c r="B35" s="137" t="s">
        <v>81</v>
      </c>
      <c r="C35" s="138"/>
      <c r="D35" s="317"/>
      <c r="E35"/>
      <c r="F35" s="139"/>
      <c r="G35"/>
      <c r="H35" s="139"/>
      <c r="I35"/>
      <c r="J35" s="139"/>
      <c r="K35"/>
      <c r="L35" s="139"/>
      <c r="M35" s="141"/>
    </row>
    <row r="36" spans="2:13" ht="19.5">
      <c r="B36" s="137" t="s">
        <v>82</v>
      </c>
      <c r="C36" s="138"/>
      <c r="D36" s="317"/>
      <c r="E36"/>
      <c r="F36" s="317"/>
      <c r="G36"/>
      <c r="H36" s="317"/>
      <c r="I36"/>
      <c r="J36" s="139"/>
      <c r="K36"/>
      <c r="L36" s="139"/>
      <c r="M36" s="141"/>
    </row>
    <row r="37" spans="2:13" ht="19.5">
      <c r="B37" s="137"/>
      <c r="C37" s="138"/>
      <c r="D37" s="317"/>
      <c r="E37"/>
      <c r="F37" s="142"/>
      <c r="G37"/>
      <c r="H37" s="139"/>
      <c r="I37"/>
      <c r="J37" s="139"/>
      <c r="K37"/>
      <c r="L37" s="139"/>
      <c r="M37" s="141"/>
    </row>
    <row r="38" spans="2:13" ht="19.5">
      <c r="B38" s="137" t="s">
        <v>83</v>
      </c>
      <c r="C38" s="138"/>
      <c r="D38" s="317"/>
      <c r="E38"/>
      <c r="F38" s="317"/>
      <c r="G38"/>
      <c r="H38" s="317"/>
      <c r="I38"/>
      <c r="J38" s="139"/>
      <c r="K38"/>
      <c r="L38" s="139"/>
      <c r="M38" s="141"/>
    </row>
    <row r="39" spans="2:13" ht="19.5">
      <c r="B39" s="137" t="s">
        <v>84</v>
      </c>
      <c r="C39" s="138"/>
      <c r="D39" s="317"/>
      <c r="E39"/>
      <c r="F39" s="139"/>
      <c r="G39"/>
      <c r="H39" s="139"/>
      <c r="I39"/>
      <c r="J39" s="139"/>
      <c r="K39"/>
      <c r="L39" s="139"/>
      <c r="M39" s="141"/>
    </row>
    <row r="40" spans="2:13" ht="19.5">
      <c r="B40" s="137" t="s">
        <v>85</v>
      </c>
      <c r="C40" s="138"/>
      <c r="D40" s="317"/>
      <c r="E40"/>
      <c r="F40" s="317"/>
      <c r="G40"/>
      <c r="H40" s="317"/>
      <c r="I40"/>
      <c r="J40" s="139"/>
      <c r="K40"/>
      <c r="L40" s="139"/>
      <c r="M40" s="141"/>
    </row>
    <row r="41" spans="2:13">
      <c r="B41" s="137"/>
      <c r="C41" s="145"/>
      <c r="D41" s="311"/>
      <c r="E41"/>
      <c r="G41"/>
      <c r="I41"/>
      <c r="J41" s="144" t="s">
        <v>86</v>
      </c>
      <c r="K41"/>
      <c r="L41" s="146"/>
      <c r="M41" s="141"/>
    </row>
    <row r="42" spans="2:13">
      <c r="B42" s="23"/>
      <c r="D42" s="311"/>
      <c r="E42" s="147"/>
      <c r="F42" s="146"/>
      <c r="G42" s="147"/>
      <c r="H42" s="146"/>
      <c r="I42" s="147"/>
      <c r="J42" s="146"/>
      <c r="K42" s="147"/>
      <c r="L42" s="146"/>
      <c r="M42" s="141"/>
    </row>
    <row r="43" spans="2:13" ht="11.45" customHeight="1">
      <c r="B43" s="135" t="s">
        <v>87</v>
      </c>
      <c r="C43" s="136"/>
      <c r="D43" s="312"/>
      <c r="E43" s="149"/>
      <c r="F43" s="146"/>
      <c r="G43" s="147"/>
      <c r="H43" s="146"/>
      <c r="I43" s="147"/>
      <c r="J43" s="148" t="s">
        <v>88</v>
      </c>
      <c r="K43" s="149"/>
      <c r="L43" s="146"/>
      <c r="M43" s="141"/>
    </row>
    <row r="44" spans="2:13">
      <c r="B44" s="150" t="s">
        <v>89</v>
      </c>
      <c r="C44" s="151"/>
      <c r="D44" s="312"/>
      <c r="E44" s="149"/>
      <c r="F44" s="146"/>
      <c r="G44" s="147"/>
      <c r="H44" s="146" t="s">
        <v>90</v>
      </c>
      <c r="I44" s="147"/>
      <c r="J44" s="146">
        <f>M29*8</f>
        <v>0</v>
      </c>
      <c r="K44" s="147"/>
      <c r="L44" s="296" t="s">
        <v>91</v>
      </c>
      <c r="M44" s="141"/>
    </row>
    <row r="45" spans="2:13">
      <c r="B45" s="150" t="s">
        <v>92</v>
      </c>
      <c r="C45" s="151"/>
      <c r="D45" s="312" t="s">
        <v>93</v>
      </c>
      <c r="E45" s="149"/>
      <c r="F45" s="146"/>
      <c r="G45" s="147"/>
      <c r="H45" s="146" t="s">
        <v>90</v>
      </c>
      <c r="I45" s="147"/>
      <c r="J45" s="146">
        <f>F46*8</f>
        <v>0</v>
      </c>
      <c r="K45" s="147"/>
      <c r="L45" s="296" t="s">
        <v>94</v>
      </c>
      <c r="M45" s="141"/>
    </row>
    <row r="46" spans="2:13">
      <c r="B46" s="23" t="s">
        <v>95</v>
      </c>
      <c r="D46" s="311"/>
      <c r="E46" s="147"/>
      <c r="F46" s="153"/>
      <c r="G46" s="154"/>
      <c r="H46" s="146"/>
      <c r="I46" s="147"/>
      <c r="J46" s="146"/>
      <c r="K46" s="147"/>
      <c r="L46" s="146"/>
      <c r="M46" s="141"/>
    </row>
    <row r="47" spans="2:13">
      <c r="B47" s="23"/>
      <c r="D47" s="312"/>
      <c r="E47" s="149"/>
      <c r="F47" s="146"/>
      <c r="G47" s="147"/>
      <c r="H47" s="146"/>
      <c r="I47" s="147"/>
      <c r="J47" s="146"/>
      <c r="K47" s="147"/>
      <c r="L47" s="146"/>
      <c r="M47" s="141"/>
    </row>
    <row r="48" spans="2:13" ht="24" thickBot="1">
      <c r="B48" s="155" t="s">
        <v>96</v>
      </c>
      <c r="C48" s="156"/>
      <c r="D48" s="313"/>
      <c r="E48" s="158"/>
      <c r="F48" s="146"/>
      <c r="G48" s="147"/>
      <c r="H48" s="157"/>
      <c r="I48" s="158"/>
      <c r="J48" s="157"/>
      <c r="K48" s="158"/>
      <c r="L48" s="157"/>
      <c r="M48" s="141"/>
    </row>
    <row r="49" spans="2:13" ht="16.5" thickBot="1">
      <c r="B49" s="159" t="s">
        <v>97</v>
      </c>
      <c r="C49" s="151"/>
      <c r="D49" s="323"/>
      <c r="E49" s="161"/>
      <c r="F49" s="160"/>
      <c r="G49" s="161"/>
      <c r="H49" s="160"/>
      <c r="I49" s="161"/>
      <c r="J49" s="160"/>
      <c r="K49" s="161"/>
      <c r="L49" s="160"/>
      <c r="M49" s="141"/>
    </row>
    <row r="50" spans="2:13" ht="16.5" thickBot="1">
      <c r="B50" s="159" t="s">
        <v>98</v>
      </c>
      <c r="C50" s="151"/>
      <c r="D50" s="322"/>
      <c r="E50" s="163"/>
      <c r="F50" s="162"/>
      <c r="G50" s="163"/>
      <c r="H50" s="162"/>
      <c r="I50" s="163"/>
      <c r="J50" s="162"/>
      <c r="K50" s="163"/>
      <c r="L50" s="160"/>
      <c r="M50" s="141"/>
    </row>
    <row r="51" spans="2:13">
      <c r="B51" s="164" t="s">
        <v>99</v>
      </c>
      <c r="C51" s="165"/>
      <c r="D51" s="311"/>
      <c r="E51" s="147"/>
      <c r="J51" s="146"/>
      <c r="K51" s="147"/>
      <c r="L51" s="146"/>
      <c r="M51" s="141"/>
    </row>
    <row r="52" spans="2:13">
      <c r="B52" s="166" t="s">
        <v>100</v>
      </c>
      <c r="C52" s="167"/>
      <c r="D52" s="311"/>
      <c r="E52" s="147"/>
      <c r="F52" s="146"/>
      <c r="G52" s="147"/>
      <c r="H52" s="146"/>
      <c r="I52" s="147"/>
      <c r="J52" s="146"/>
      <c r="K52" s="147"/>
      <c r="L52" s="146"/>
      <c r="M52" s="141"/>
    </row>
    <row r="53" spans="2:13">
      <c r="B53" s="166"/>
      <c r="C53" s="167"/>
      <c r="D53" s="311"/>
      <c r="E53" s="147"/>
      <c r="F53" s="146"/>
      <c r="G53" s="147"/>
      <c r="H53" s="146"/>
      <c r="I53" s="147"/>
      <c r="J53" s="146"/>
      <c r="K53" s="147"/>
      <c r="L53" s="146"/>
      <c r="M53" s="141"/>
    </row>
    <row r="54" spans="2:13">
      <c r="B54" s="166"/>
      <c r="C54" s="167"/>
      <c r="D54" s="311"/>
      <c r="E54" s="147"/>
      <c r="F54" s="146"/>
      <c r="G54" s="147"/>
      <c r="H54" s="146"/>
      <c r="I54" s="147"/>
      <c r="J54" s="146"/>
      <c r="K54" s="147"/>
      <c r="L54" s="146"/>
      <c r="M54" s="141"/>
    </row>
    <row r="55" spans="2:13">
      <c r="B55" s="23"/>
      <c r="D55" s="311"/>
      <c r="E55" s="147"/>
      <c r="F55" s="146"/>
      <c r="G55" s="147"/>
      <c r="H55" s="146"/>
      <c r="I55" s="147"/>
      <c r="J55" s="146"/>
      <c r="K55" s="147"/>
      <c r="L55" s="146"/>
      <c r="M55" s="141"/>
    </row>
    <row r="56" spans="2:13" ht="24" thickBot="1">
      <c r="B56" s="168"/>
      <c r="C56" s="60"/>
      <c r="D56" s="316"/>
      <c r="E56" s="169"/>
      <c r="F56" s="60"/>
      <c r="G56" s="169"/>
      <c r="H56" s="60"/>
      <c r="I56" s="169"/>
      <c r="J56" s="60"/>
      <c r="K56" s="169"/>
      <c r="L56" s="60"/>
      <c r="M56" s="170"/>
    </row>
    <row r="57" spans="2:13" ht="24" thickTop="1"/>
  </sheetData>
  <mergeCells count="1">
    <mergeCell ref="H2:J2"/>
  </mergeCells>
  <dataValidations count="8">
    <dataValidation type="list" errorStyle="warning" operator="equal" allowBlank="1" showErrorMessage="1" sqref="D8:L8" xr:uid="{C538ECF9-F8DD-4975-AF94-DECD3806DDE2}">
      <formula1>"17,,399,671,1686,1640"</formula1>
    </dataValidation>
    <dataValidation type="list" errorStyle="information" operator="equal" allowBlank="1" showErrorMessage="1" sqref="D35 F35 H35 J35 L35" xr:uid="{1DC04CC6-4424-4734-806A-43EF093A7F2E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D36 L36 F36 J36 H36" xr:uid="{33BF0043-50B0-4473-BF88-F05C54702655}">
      <formula1>"Donald Marshall,Charles Stirewalt,Chris Tilley,John Tredway,Victor Varney"</formula1>
    </dataValidation>
    <dataValidation errorStyle="information" allowBlank="1" showInputMessage="1" showErrorMessage="1" sqref="D41" xr:uid="{1C0238D8-C75D-4558-AE0E-36632D1A3A61}"/>
    <dataValidation type="list" errorStyle="information" operator="equal" allowBlank="1" showErrorMessage="1" sqref="D40 L40 F40 J40 H40" xr:uid="{D5945B13-C0F3-447C-A2DC-DABC9E3B8B11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9 F39 H39 J39 L39" xr:uid="{DEF19DFE-EC6F-46AF-B03F-DBB4E1C00100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8 L38 F38 J38 H38" xr:uid="{7947B9ED-DF50-4D91-8A28-B6129C4DA112}">
      <formula1>"Chris R Boli,Jay Horn, Nathan DeWitt"</formula1>
    </dataValidation>
    <dataValidation type="list" errorStyle="information" operator="equal" allowBlank="1" showErrorMessage="1" sqref="D34 L34 F34 J34 H34" xr:uid="{EF6EFAFB-6EFA-4E02-BA4A-AC6922FBA099}">
      <formula1>"Ted Dunn,Richard Gray,Billy Rueckert, Victor Varney"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76EDED-9FF0-4229-9E06-0E09134C640B}">
          <x14:formula1>
            <xm:f>members!$X$1:$X400</xm:f>
          </x14:formula1>
          <xm:sqref>M31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164A-892B-4ADE-8843-23F5019A193A}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C6A16-44BF-45B5-893F-E47DC2FFCF6E}">
  <sheetPr codeName="Sheet5"/>
  <dimension ref="A1:P39"/>
  <sheetViews>
    <sheetView workbookViewId="0"/>
  </sheetViews>
  <sheetFormatPr defaultRowHeight="15"/>
  <sheetData>
    <row r="1" spans="1:16" ht="20.25">
      <c r="A1" s="189"/>
      <c r="B1" s="190"/>
      <c r="C1" s="191" t="s">
        <v>102</v>
      </c>
      <c r="D1" s="192"/>
      <c r="E1" s="193" t="s">
        <v>103</v>
      </c>
      <c r="F1" s="192"/>
      <c r="G1" s="192"/>
      <c r="H1" s="192"/>
      <c r="I1" s="192"/>
      <c r="J1" s="192"/>
      <c r="K1" s="192"/>
      <c r="L1" s="193"/>
      <c r="M1" s="193"/>
      <c r="N1" s="192"/>
      <c r="O1" s="194"/>
      <c r="P1" s="195"/>
    </row>
    <row r="2" spans="1:16" ht="15.75" thickBot="1">
      <c r="A2" s="196" t="s">
        <v>104</v>
      </c>
      <c r="B2" s="197"/>
      <c r="C2" s="197"/>
      <c r="D2" s="197"/>
      <c r="E2" s="198"/>
      <c r="F2" s="197"/>
      <c r="G2" s="199"/>
      <c r="H2" s="197"/>
      <c r="I2" s="197"/>
      <c r="J2" s="200"/>
      <c r="K2" s="200"/>
      <c r="L2" s="346"/>
      <c r="M2" s="346"/>
      <c r="N2" s="346"/>
      <c r="O2" s="201"/>
      <c r="P2" s="202"/>
    </row>
    <row r="3" spans="1:16" ht="16.5" thickTop="1" thickBot="1">
      <c r="A3" s="203" t="s">
        <v>105</v>
      </c>
      <c r="B3" s="347" t="s">
        <v>106</v>
      </c>
      <c r="C3" s="348"/>
      <c r="D3" s="349" t="s">
        <v>107</v>
      </c>
      <c r="E3" s="350"/>
      <c r="F3" s="349" t="s">
        <v>108</v>
      </c>
      <c r="G3" s="350"/>
      <c r="H3" s="349" t="s">
        <v>109</v>
      </c>
      <c r="I3" s="350"/>
      <c r="J3" s="349" t="s">
        <v>110</v>
      </c>
      <c r="K3" s="350"/>
      <c r="L3" s="349" t="s">
        <v>111</v>
      </c>
      <c r="M3" s="350"/>
      <c r="N3" s="349" t="s">
        <v>112</v>
      </c>
      <c r="O3" s="351"/>
      <c r="P3" s="204"/>
    </row>
    <row r="4" spans="1:16" ht="39.950000000000003" customHeight="1">
      <c r="A4" s="352" t="s">
        <v>113</v>
      </c>
      <c r="B4" s="205">
        <v>45291</v>
      </c>
      <c r="C4" s="206"/>
      <c r="D4" s="207">
        <v>45292</v>
      </c>
      <c r="E4" s="208" t="s">
        <v>129</v>
      </c>
      <c r="F4" s="209">
        <v>45293</v>
      </c>
      <c r="G4" s="210"/>
      <c r="H4" s="209">
        <v>45294</v>
      </c>
      <c r="I4" s="210"/>
      <c r="J4" s="209">
        <v>45295</v>
      </c>
      <c r="K4" s="210"/>
      <c r="L4" s="209">
        <v>45296</v>
      </c>
      <c r="M4" s="210"/>
      <c r="N4" s="209">
        <v>45297</v>
      </c>
      <c r="O4" s="211"/>
      <c r="P4" s="204"/>
    </row>
    <row r="5" spans="1:16" ht="39.950000000000003" customHeight="1" thickBot="1">
      <c r="A5" s="338"/>
      <c r="B5" s="331" t="s">
        <v>0</v>
      </c>
      <c r="C5" s="332"/>
      <c r="D5" s="333" t="s">
        <v>0</v>
      </c>
      <c r="E5" s="334"/>
      <c r="F5" s="329" t="s">
        <v>0</v>
      </c>
      <c r="G5" s="334"/>
      <c r="H5" s="329" t="s">
        <v>0</v>
      </c>
      <c r="I5" s="334"/>
      <c r="J5" s="329" t="s">
        <v>0</v>
      </c>
      <c r="K5" s="334"/>
      <c r="L5" s="329" t="s">
        <v>0</v>
      </c>
      <c r="M5" s="334"/>
      <c r="N5" s="329" t="s">
        <v>0</v>
      </c>
      <c r="O5" s="330"/>
      <c r="P5" s="212" t="s">
        <v>0</v>
      </c>
    </row>
    <row r="6" spans="1:16" ht="39.950000000000003" customHeight="1">
      <c r="A6" s="335" t="s">
        <v>114</v>
      </c>
      <c r="B6" s="213">
        <v>45298</v>
      </c>
      <c r="C6" s="210"/>
      <c r="D6" s="214">
        <v>45299</v>
      </c>
      <c r="E6" s="215"/>
      <c r="F6" s="214">
        <v>45300</v>
      </c>
      <c r="G6" s="215"/>
      <c r="H6" s="214">
        <v>45301</v>
      </c>
      <c r="I6" s="215"/>
      <c r="J6" s="214">
        <v>45302</v>
      </c>
      <c r="K6" s="215"/>
      <c r="L6" s="214">
        <v>45303</v>
      </c>
      <c r="M6" s="215"/>
      <c r="N6" s="214">
        <v>45304</v>
      </c>
      <c r="O6" s="216"/>
      <c r="P6" s="204"/>
    </row>
    <row r="7" spans="1:16" ht="39.950000000000003" customHeight="1">
      <c r="A7" s="336"/>
      <c r="B7" s="339" t="s">
        <v>0</v>
      </c>
      <c r="C7" s="334"/>
      <c r="D7" s="329" t="s">
        <v>0</v>
      </c>
      <c r="E7" s="334"/>
      <c r="F7" s="329" t="s">
        <v>0</v>
      </c>
      <c r="G7" s="334"/>
      <c r="H7" s="329" t="s">
        <v>0</v>
      </c>
      <c r="I7" s="334"/>
      <c r="J7" s="329" t="s">
        <v>0</v>
      </c>
      <c r="K7" s="334"/>
      <c r="L7" s="329" t="s">
        <v>0</v>
      </c>
      <c r="M7" s="334"/>
      <c r="N7" s="329" t="s">
        <v>0</v>
      </c>
      <c r="O7" s="330"/>
      <c r="P7" s="212" t="s">
        <v>0</v>
      </c>
    </row>
    <row r="8" spans="1:16" ht="39.950000000000003" customHeight="1">
      <c r="A8" s="336"/>
      <c r="B8" s="205">
        <v>45305</v>
      </c>
      <c r="C8" s="215"/>
      <c r="D8" s="214">
        <v>45306</v>
      </c>
      <c r="E8" s="217"/>
      <c r="F8" s="214">
        <v>45307</v>
      </c>
      <c r="G8" s="215"/>
      <c r="H8" s="214">
        <v>45308</v>
      </c>
      <c r="I8" s="215"/>
      <c r="J8" s="214">
        <v>45309</v>
      </c>
      <c r="K8" s="215"/>
      <c r="L8" s="214">
        <v>45310</v>
      </c>
      <c r="M8" s="215"/>
      <c r="N8" s="214">
        <v>45311</v>
      </c>
      <c r="O8" s="353" t="s">
        <v>115</v>
      </c>
      <c r="P8" s="204"/>
    </row>
    <row r="9" spans="1:16" ht="39.950000000000003" customHeight="1">
      <c r="A9" s="336"/>
      <c r="B9" s="339" t="s">
        <v>0</v>
      </c>
      <c r="C9" s="334"/>
      <c r="D9" s="329" t="s">
        <v>0</v>
      </c>
      <c r="E9" s="334"/>
      <c r="F9" s="329" t="s">
        <v>0</v>
      </c>
      <c r="G9" s="334"/>
      <c r="H9" s="329" t="s">
        <v>0</v>
      </c>
      <c r="I9" s="334"/>
      <c r="J9" s="329" t="s">
        <v>0</v>
      </c>
      <c r="K9" s="334"/>
      <c r="L9" s="329" t="s">
        <v>0</v>
      </c>
      <c r="M9" s="334"/>
      <c r="N9" s="218" t="s">
        <v>0</v>
      </c>
      <c r="O9" s="354"/>
      <c r="P9" s="212" t="s">
        <v>0</v>
      </c>
    </row>
    <row r="10" spans="1:16" ht="39.950000000000003" customHeight="1">
      <c r="A10" s="336"/>
      <c r="B10" s="205">
        <v>45312</v>
      </c>
      <c r="C10" s="215"/>
      <c r="D10" s="214">
        <v>45313</v>
      </c>
      <c r="E10" s="215"/>
      <c r="F10" s="214">
        <v>45314</v>
      </c>
      <c r="G10" s="215"/>
      <c r="H10" s="214">
        <v>45315</v>
      </c>
      <c r="I10" s="215"/>
      <c r="J10" s="214">
        <v>45316</v>
      </c>
      <c r="K10" s="215"/>
      <c r="L10" s="214">
        <v>45317</v>
      </c>
      <c r="M10" s="215"/>
      <c r="N10" s="214">
        <v>45318</v>
      </c>
      <c r="O10" s="216"/>
      <c r="P10" s="204"/>
    </row>
    <row r="11" spans="1:16" ht="39.950000000000003" customHeight="1" thickBot="1">
      <c r="A11" s="336"/>
      <c r="B11" s="339" t="s">
        <v>0</v>
      </c>
      <c r="C11" s="334"/>
      <c r="D11" s="329" t="s">
        <v>0</v>
      </c>
      <c r="E11" s="334"/>
      <c r="F11" s="329" t="s">
        <v>0</v>
      </c>
      <c r="G11" s="334"/>
      <c r="H11" s="329" t="s">
        <v>0</v>
      </c>
      <c r="I11" s="334"/>
      <c r="J11" s="340" t="s">
        <v>0</v>
      </c>
      <c r="K11" s="341"/>
      <c r="L11" s="340" t="s">
        <v>0</v>
      </c>
      <c r="M11" s="341"/>
      <c r="N11" s="340" t="s">
        <v>0</v>
      </c>
      <c r="O11" s="345"/>
      <c r="P11" s="212" t="s">
        <v>0</v>
      </c>
    </row>
    <row r="12" spans="1:16" ht="39.950000000000003" customHeight="1">
      <c r="A12" s="336"/>
      <c r="B12" s="205">
        <v>45319</v>
      </c>
      <c r="C12" s="215"/>
      <c r="D12" s="214">
        <v>45320</v>
      </c>
      <c r="E12" s="215"/>
      <c r="F12" s="214">
        <v>45321</v>
      </c>
      <c r="G12" s="215"/>
      <c r="H12" s="214">
        <v>45322</v>
      </c>
      <c r="I12" s="206"/>
      <c r="J12" s="207">
        <v>45323</v>
      </c>
      <c r="K12" s="210"/>
      <c r="L12" s="209">
        <v>45324</v>
      </c>
      <c r="M12" s="219"/>
      <c r="N12" s="209">
        <v>45325</v>
      </c>
      <c r="O12" s="211"/>
      <c r="P12" s="204"/>
    </row>
    <row r="13" spans="1:16" ht="39.950000000000003" customHeight="1" thickBot="1">
      <c r="A13" s="338"/>
      <c r="B13" s="331" t="s">
        <v>0</v>
      </c>
      <c r="C13" s="341"/>
      <c r="D13" s="340" t="s">
        <v>0</v>
      </c>
      <c r="E13" s="341"/>
      <c r="F13" s="340" t="s">
        <v>0</v>
      </c>
      <c r="G13" s="341"/>
      <c r="H13" s="340" t="s">
        <v>0</v>
      </c>
      <c r="I13" s="332"/>
      <c r="J13" s="333" t="s">
        <v>0</v>
      </c>
      <c r="K13" s="334"/>
      <c r="L13" s="329" t="s">
        <v>0</v>
      </c>
      <c r="M13" s="334"/>
      <c r="N13" s="329" t="s">
        <v>0</v>
      </c>
      <c r="O13" s="330"/>
      <c r="P13" s="212" t="s">
        <v>0</v>
      </c>
    </row>
    <row r="14" spans="1:16" ht="39.950000000000003" customHeight="1">
      <c r="A14" s="335" t="s">
        <v>116</v>
      </c>
      <c r="B14" s="213">
        <v>45326</v>
      </c>
      <c r="C14" s="210"/>
      <c r="D14" s="209">
        <v>45327</v>
      </c>
      <c r="E14" s="210"/>
      <c r="F14" s="209">
        <v>45328</v>
      </c>
      <c r="G14" s="210"/>
      <c r="H14" s="209">
        <v>45329</v>
      </c>
      <c r="I14" s="210"/>
      <c r="J14" s="214">
        <v>45330</v>
      </c>
      <c r="K14" s="215"/>
      <c r="L14" s="214">
        <v>45331</v>
      </c>
      <c r="M14" s="215"/>
      <c r="N14" s="214">
        <v>45332</v>
      </c>
      <c r="O14" s="216"/>
      <c r="P14" s="204"/>
    </row>
    <row r="15" spans="1:16" ht="39.950000000000003" customHeight="1">
      <c r="A15" s="336"/>
      <c r="B15" s="339" t="s">
        <v>0</v>
      </c>
      <c r="C15" s="334"/>
      <c r="D15" s="329" t="s">
        <v>0</v>
      </c>
      <c r="E15" s="334"/>
      <c r="F15" s="329" t="s">
        <v>0</v>
      </c>
      <c r="G15" s="334"/>
      <c r="H15" s="329" t="s">
        <v>0</v>
      </c>
      <c r="I15" s="334"/>
      <c r="J15" s="329" t="s">
        <v>0</v>
      </c>
      <c r="K15" s="334"/>
      <c r="L15" s="329" t="s">
        <v>0</v>
      </c>
      <c r="M15" s="334"/>
      <c r="N15" s="329" t="s">
        <v>0</v>
      </c>
      <c r="O15" s="330"/>
      <c r="P15" s="212" t="s">
        <v>0</v>
      </c>
    </row>
    <row r="16" spans="1:16" ht="39.950000000000003" customHeight="1">
      <c r="A16" s="336"/>
      <c r="B16" s="205">
        <v>45333</v>
      </c>
      <c r="C16" s="215"/>
      <c r="D16" s="214">
        <v>45334</v>
      </c>
      <c r="E16" s="215"/>
      <c r="F16" s="214">
        <v>45335</v>
      </c>
      <c r="G16" s="215"/>
      <c r="H16" s="214">
        <v>45336</v>
      </c>
      <c r="I16" s="217"/>
      <c r="J16" s="214">
        <v>45337</v>
      </c>
      <c r="K16" s="215"/>
      <c r="L16" s="214">
        <v>45338</v>
      </c>
      <c r="M16" s="215"/>
      <c r="N16" s="214">
        <v>45339</v>
      </c>
      <c r="O16" s="216"/>
      <c r="P16" s="204"/>
    </row>
    <row r="17" spans="1:16" ht="39.950000000000003" customHeight="1">
      <c r="A17" s="336"/>
      <c r="B17" s="339" t="s">
        <v>0</v>
      </c>
      <c r="C17" s="334"/>
      <c r="D17" s="329" t="s">
        <v>0</v>
      </c>
      <c r="E17" s="334"/>
      <c r="F17" s="329" t="s">
        <v>0</v>
      </c>
      <c r="G17" s="334"/>
      <c r="H17" s="329" t="s">
        <v>0</v>
      </c>
      <c r="I17" s="334"/>
      <c r="J17" s="329" t="s">
        <v>0</v>
      </c>
      <c r="K17" s="334"/>
      <c r="L17" s="329" t="s">
        <v>0</v>
      </c>
      <c r="M17" s="334"/>
      <c r="N17" s="329" t="s">
        <v>0</v>
      </c>
      <c r="O17" s="330"/>
      <c r="P17" s="212" t="s">
        <v>0</v>
      </c>
    </row>
    <row r="18" spans="1:16" ht="39.950000000000003" customHeight="1">
      <c r="A18" s="336"/>
      <c r="B18" s="205">
        <v>45340</v>
      </c>
      <c r="C18" s="215"/>
      <c r="D18" s="214">
        <v>45341</v>
      </c>
      <c r="E18" s="217"/>
      <c r="F18" s="214">
        <v>45342</v>
      </c>
      <c r="G18" s="215"/>
      <c r="H18" s="214">
        <v>45343</v>
      </c>
      <c r="I18" s="215"/>
      <c r="J18" s="214">
        <v>45344</v>
      </c>
      <c r="K18" s="215"/>
      <c r="L18" s="214">
        <v>45345</v>
      </c>
      <c r="M18" s="215"/>
      <c r="N18" s="214">
        <v>45346</v>
      </c>
      <c r="O18" s="216"/>
      <c r="P18" s="204"/>
    </row>
    <row r="19" spans="1:16" ht="39.950000000000003" customHeight="1" thickBot="1">
      <c r="A19" s="336"/>
      <c r="B19" s="339" t="s">
        <v>0</v>
      </c>
      <c r="C19" s="334"/>
      <c r="D19" s="329" t="s">
        <v>0</v>
      </c>
      <c r="E19" s="334"/>
      <c r="F19" s="329" t="s">
        <v>0</v>
      </c>
      <c r="G19" s="334"/>
      <c r="H19" s="329" t="s">
        <v>0</v>
      </c>
      <c r="I19" s="334"/>
      <c r="J19" s="329" t="s">
        <v>0</v>
      </c>
      <c r="K19" s="334"/>
      <c r="L19" s="340" t="s">
        <v>0</v>
      </c>
      <c r="M19" s="341"/>
      <c r="N19" s="340" t="s">
        <v>0</v>
      </c>
      <c r="O19" s="345"/>
      <c r="P19" s="212" t="s">
        <v>0</v>
      </c>
    </row>
    <row r="20" spans="1:16" ht="39.950000000000003" customHeight="1">
      <c r="A20" s="336"/>
      <c r="B20" s="205">
        <v>45347</v>
      </c>
      <c r="C20" s="215"/>
      <c r="D20" s="214">
        <v>45348</v>
      </c>
      <c r="E20" s="215"/>
      <c r="F20" s="214">
        <v>45349</v>
      </c>
      <c r="G20" s="215"/>
      <c r="H20" s="214">
        <v>45350</v>
      </c>
      <c r="I20" s="215"/>
      <c r="J20" s="214">
        <v>45351</v>
      </c>
      <c r="K20" s="206"/>
      <c r="L20" s="207">
        <v>45352</v>
      </c>
      <c r="M20" s="210"/>
      <c r="N20" s="209">
        <v>45353</v>
      </c>
      <c r="O20" s="211"/>
      <c r="P20" s="204"/>
    </row>
    <row r="21" spans="1:16" ht="39.950000000000003" customHeight="1" thickBot="1">
      <c r="A21" s="338"/>
      <c r="B21" s="331" t="s">
        <v>0</v>
      </c>
      <c r="C21" s="341"/>
      <c r="D21" s="340" t="s">
        <v>0</v>
      </c>
      <c r="E21" s="341"/>
      <c r="F21" s="340" t="s">
        <v>0</v>
      </c>
      <c r="G21" s="341"/>
      <c r="H21" s="340" t="s">
        <v>0</v>
      </c>
      <c r="I21" s="341"/>
      <c r="J21" s="340" t="s">
        <v>0</v>
      </c>
      <c r="K21" s="332"/>
      <c r="L21" s="333" t="s">
        <v>0</v>
      </c>
      <c r="M21" s="334"/>
      <c r="N21" s="329" t="s">
        <v>0</v>
      </c>
      <c r="O21" s="330"/>
      <c r="P21" s="212" t="s">
        <v>0</v>
      </c>
    </row>
    <row r="22" spans="1:16" ht="39.950000000000003" customHeight="1">
      <c r="A22" s="335" t="s">
        <v>117</v>
      </c>
      <c r="B22" s="213">
        <v>45354</v>
      </c>
      <c r="C22" s="210"/>
      <c r="D22" s="209">
        <v>45355</v>
      </c>
      <c r="E22" s="210"/>
      <c r="F22" s="209">
        <v>45356</v>
      </c>
      <c r="G22" s="210"/>
      <c r="H22" s="209">
        <v>45357</v>
      </c>
      <c r="I22" s="210"/>
      <c r="J22" s="209">
        <v>45358</v>
      </c>
      <c r="K22" s="210"/>
      <c r="L22" s="214">
        <v>45359</v>
      </c>
      <c r="M22" s="217"/>
      <c r="N22" s="214">
        <v>45360</v>
      </c>
      <c r="O22" s="216"/>
      <c r="P22" s="204"/>
    </row>
    <row r="23" spans="1:16" ht="39.950000000000003" customHeight="1">
      <c r="A23" s="336"/>
      <c r="B23" s="339" t="s">
        <v>0</v>
      </c>
      <c r="C23" s="334"/>
      <c r="D23" s="329" t="s">
        <v>0</v>
      </c>
      <c r="E23" s="334"/>
      <c r="F23" s="329" t="s">
        <v>0</v>
      </c>
      <c r="G23" s="334"/>
      <c r="H23" s="329" t="s">
        <v>0</v>
      </c>
      <c r="I23" s="334"/>
      <c r="J23" s="329" t="s">
        <v>0</v>
      </c>
      <c r="K23" s="334"/>
      <c r="L23" s="329" t="s">
        <v>0</v>
      </c>
      <c r="M23" s="334"/>
      <c r="N23" s="329" t="s">
        <v>0</v>
      </c>
      <c r="O23" s="330"/>
      <c r="P23" s="212" t="s">
        <v>0</v>
      </c>
    </row>
    <row r="24" spans="1:16" ht="39.950000000000003" customHeight="1">
      <c r="A24" s="336"/>
      <c r="B24" s="205">
        <v>45361</v>
      </c>
      <c r="C24" s="217"/>
      <c r="D24" s="214">
        <v>45362</v>
      </c>
      <c r="E24" s="215"/>
      <c r="F24" s="214">
        <v>45363</v>
      </c>
      <c r="G24" s="215"/>
      <c r="H24" s="214">
        <v>45364</v>
      </c>
      <c r="I24" s="215"/>
      <c r="J24" s="214">
        <v>45365</v>
      </c>
      <c r="K24" s="215"/>
      <c r="L24" s="214">
        <v>45366</v>
      </c>
      <c r="M24" s="215"/>
      <c r="N24" s="214">
        <v>45367</v>
      </c>
      <c r="O24" s="220"/>
      <c r="P24" s="204"/>
    </row>
    <row r="25" spans="1:16" ht="39.950000000000003" customHeight="1">
      <c r="A25" s="336"/>
      <c r="B25" s="339"/>
      <c r="C25" s="334"/>
      <c r="D25" s="329" t="s">
        <v>0</v>
      </c>
      <c r="E25" s="334"/>
      <c r="F25" s="329" t="s">
        <v>0</v>
      </c>
      <c r="G25" s="334"/>
      <c r="H25" s="329" t="s">
        <v>0</v>
      </c>
      <c r="I25" s="334"/>
      <c r="J25" s="329" t="s">
        <v>0</v>
      </c>
      <c r="K25" s="334"/>
      <c r="L25" s="329" t="s">
        <v>0</v>
      </c>
      <c r="M25" s="334"/>
      <c r="N25" s="329"/>
      <c r="O25" s="330"/>
      <c r="P25" s="212" t="s">
        <v>0</v>
      </c>
    </row>
    <row r="26" spans="1:16" ht="39.950000000000003" customHeight="1">
      <c r="A26" s="336"/>
      <c r="B26" s="205">
        <v>45368</v>
      </c>
      <c r="C26" s="217"/>
      <c r="D26" s="214">
        <v>45369</v>
      </c>
      <c r="E26" s="215"/>
      <c r="F26" s="214">
        <v>45370</v>
      </c>
      <c r="G26" s="217"/>
      <c r="H26" s="214">
        <v>45371</v>
      </c>
      <c r="I26" s="221" t="s">
        <v>118</v>
      </c>
      <c r="J26" s="214">
        <v>45372</v>
      </c>
      <c r="K26" s="215"/>
      <c r="L26" s="214">
        <v>45373</v>
      </c>
      <c r="M26" s="215"/>
      <c r="N26" s="214">
        <v>45374</v>
      </c>
      <c r="O26" s="216"/>
      <c r="P26" s="204"/>
    </row>
    <row r="27" spans="1:16" ht="39.950000000000003" customHeight="1">
      <c r="A27" s="336"/>
      <c r="B27" s="339"/>
      <c r="C27" s="334"/>
      <c r="D27" s="329" t="s">
        <v>119</v>
      </c>
      <c r="E27" s="334"/>
      <c r="F27" s="329" t="s">
        <v>0</v>
      </c>
      <c r="G27" s="334"/>
      <c r="H27" s="329" t="s">
        <v>120</v>
      </c>
      <c r="I27" s="334"/>
      <c r="J27" s="329" t="s">
        <v>0</v>
      </c>
      <c r="K27" s="334"/>
      <c r="L27" s="329" t="s">
        <v>0</v>
      </c>
      <c r="M27" s="334"/>
      <c r="N27" s="329"/>
      <c r="O27" s="330"/>
      <c r="P27" s="212" t="s">
        <v>0</v>
      </c>
    </row>
    <row r="28" spans="1:16" ht="39.950000000000003" customHeight="1">
      <c r="A28" s="336"/>
      <c r="B28" s="205">
        <v>45375</v>
      </c>
      <c r="C28" s="221" t="s">
        <v>121</v>
      </c>
      <c r="D28" s="214">
        <v>45376</v>
      </c>
      <c r="E28" s="215"/>
      <c r="F28" s="214">
        <v>45377</v>
      </c>
      <c r="G28" s="215"/>
      <c r="H28" s="214">
        <v>45378</v>
      </c>
      <c r="I28" s="215"/>
      <c r="J28" s="214">
        <v>45379</v>
      </c>
      <c r="K28" s="222" t="s">
        <v>130</v>
      </c>
      <c r="L28" s="214">
        <v>45380</v>
      </c>
      <c r="M28" s="222" t="s">
        <v>131</v>
      </c>
      <c r="N28" s="214">
        <v>45381</v>
      </c>
      <c r="O28" s="216"/>
      <c r="P28" s="204"/>
    </row>
    <row r="29" spans="1:16" ht="39.950000000000003" customHeight="1" thickBot="1">
      <c r="A29" s="336"/>
      <c r="B29" s="339"/>
      <c r="C29" s="334"/>
      <c r="D29" s="342" t="s">
        <v>0</v>
      </c>
      <c r="E29" s="343"/>
      <c r="F29" s="342" t="s">
        <v>0</v>
      </c>
      <c r="G29" s="343"/>
      <c r="H29" s="342" t="s">
        <v>0</v>
      </c>
      <c r="I29" s="343"/>
      <c r="J29" s="342" t="s">
        <v>0</v>
      </c>
      <c r="K29" s="343"/>
      <c r="L29" s="342" t="s">
        <v>0</v>
      </c>
      <c r="M29" s="343"/>
      <c r="N29" s="342" t="s">
        <v>0</v>
      </c>
      <c r="O29" s="344"/>
      <c r="P29" s="212" t="s">
        <v>0</v>
      </c>
    </row>
    <row r="30" spans="1:16" ht="39.950000000000003" customHeight="1">
      <c r="A30" s="336"/>
      <c r="B30" s="205">
        <v>45382</v>
      </c>
      <c r="C30" s="223" t="s">
        <v>132</v>
      </c>
      <c r="D30" s="224">
        <v>45383</v>
      </c>
      <c r="E30" s="225"/>
      <c r="F30" s="226">
        <v>45384</v>
      </c>
      <c r="G30" s="225"/>
      <c r="H30" s="226">
        <v>45385</v>
      </c>
      <c r="I30" s="225"/>
      <c r="J30" s="226">
        <v>45386</v>
      </c>
      <c r="K30" s="225"/>
      <c r="L30" s="226">
        <v>45387</v>
      </c>
      <c r="M30" s="225"/>
      <c r="N30" s="226">
        <v>45388</v>
      </c>
      <c r="O30" s="227"/>
      <c r="P30" s="204"/>
    </row>
    <row r="31" spans="1:16" ht="39.950000000000003" customHeight="1" thickBot="1">
      <c r="A31" s="338"/>
      <c r="B31" s="331" t="s">
        <v>0</v>
      </c>
      <c r="C31" s="332"/>
      <c r="D31" s="333" t="s">
        <v>0</v>
      </c>
      <c r="E31" s="334"/>
      <c r="F31" s="329" t="s">
        <v>0</v>
      </c>
      <c r="G31" s="334"/>
      <c r="H31" s="329" t="s">
        <v>0</v>
      </c>
      <c r="I31" s="334"/>
      <c r="J31" s="329" t="s">
        <v>0</v>
      </c>
      <c r="K31" s="334"/>
      <c r="L31" s="329" t="s">
        <v>0</v>
      </c>
      <c r="M31" s="334"/>
      <c r="N31" s="329"/>
      <c r="O31" s="330"/>
      <c r="P31" s="212" t="s">
        <v>0</v>
      </c>
    </row>
    <row r="32" spans="1:16" ht="39.950000000000003" customHeight="1">
      <c r="A32" s="335" t="s">
        <v>122</v>
      </c>
      <c r="B32" s="213">
        <v>45389</v>
      </c>
      <c r="C32" s="210"/>
      <c r="D32" s="214">
        <v>45390</v>
      </c>
      <c r="E32" s="215"/>
      <c r="F32" s="214">
        <v>45391</v>
      </c>
      <c r="G32" s="215"/>
      <c r="H32" s="214">
        <v>45392</v>
      </c>
      <c r="I32" s="228"/>
      <c r="J32" s="214">
        <v>45393</v>
      </c>
      <c r="K32" s="215"/>
      <c r="L32" s="214">
        <v>45394</v>
      </c>
      <c r="M32" s="221" t="s">
        <v>118</v>
      </c>
      <c r="N32" s="214">
        <v>45395</v>
      </c>
      <c r="O32" s="229" t="s">
        <v>123</v>
      </c>
      <c r="P32" s="204"/>
    </row>
    <row r="33" spans="1:16" ht="39.950000000000003" customHeight="1">
      <c r="A33" s="336"/>
      <c r="B33" s="339" t="s">
        <v>0</v>
      </c>
      <c r="C33" s="334"/>
      <c r="D33" s="329" t="s">
        <v>0</v>
      </c>
      <c r="E33" s="334"/>
      <c r="F33" s="329" t="s">
        <v>0</v>
      </c>
      <c r="G33" s="334"/>
      <c r="H33" s="228"/>
      <c r="I33" s="228"/>
      <c r="J33" s="329"/>
      <c r="K33" s="334"/>
      <c r="L33" s="329" t="s">
        <v>120</v>
      </c>
      <c r="M33" s="334"/>
      <c r="N33" s="329" t="s">
        <v>124</v>
      </c>
      <c r="O33" s="330"/>
      <c r="P33" s="212" t="s">
        <v>0</v>
      </c>
    </row>
    <row r="34" spans="1:16" ht="39.950000000000003" customHeight="1">
      <c r="A34" s="337"/>
      <c r="B34" s="214">
        <v>45396</v>
      </c>
      <c r="C34" s="221" t="s">
        <v>27</v>
      </c>
      <c r="D34" s="214">
        <v>45397</v>
      </c>
      <c r="E34" s="222" t="s">
        <v>133</v>
      </c>
      <c r="F34" s="214">
        <v>45398</v>
      </c>
      <c r="G34" s="215"/>
      <c r="H34" s="214">
        <v>45399</v>
      </c>
      <c r="I34" s="221" t="s">
        <v>118</v>
      </c>
      <c r="J34" s="214">
        <v>45400</v>
      </c>
      <c r="K34" s="215"/>
      <c r="L34" s="214">
        <v>45401</v>
      </c>
      <c r="M34" s="215"/>
      <c r="N34" s="214">
        <v>45402</v>
      </c>
      <c r="O34" s="229" t="s">
        <v>125</v>
      </c>
      <c r="P34" s="204"/>
    </row>
    <row r="35" spans="1:16" ht="39.950000000000003" customHeight="1">
      <c r="A35" s="337"/>
      <c r="B35" s="329" t="s">
        <v>126</v>
      </c>
      <c r="C35" s="334"/>
      <c r="D35" s="329" t="s">
        <v>0</v>
      </c>
      <c r="E35" s="334"/>
      <c r="F35" s="329" t="s">
        <v>0</v>
      </c>
      <c r="G35" s="334"/>
      <c r="H35" s="329" t="s">
        <v>120</v>
      </c>
      <c r="I35" s="334"/>
      <c r="J35" s="329"/>
      <c r="K35" s="334"/>
      <c r="L35" s="329" t="s">
        <v>0</v>
      </c>
      <c r="M35" s="334"/>
      <c r="N35" s="329" t="s">
        <v>127</v>
      </c>
      <c r="O35" s="330"/>
      <c r="P35" s="212" t="s">
        <v>0</v>
      </c>
    </row>
    <row r="36" spans="1:16" ht="39.950000000000003" customHeight="1">
      <c r="A36" s="337"/>
      <c r="B36" s="214">
        <v>45403</v>
      </c>
      <c r="C36" s="221" t="s">
        <v>125</v>
      </c>
      <c r="D36" s="214">
        <v>45404</v>
      </c>
      <c r="E36" s="222" t="s">
        <v>134</v>
      </c>
      <c r="F36" s="214">
        <v>45405</v>
      </c>
      <c r="G36" s="215"/>
      <c r="H36" s="214">
        <v>45406</v>
      </c>
      <c r="I36" s="217"/>
      <c r="J36" s="214">
        <v>45407</v>
      </c>
      <c r="K36" s="215"/>
      <c r="L36" s="214">
        <v>45408</v>
      </c>
      <c r="M36" s="215"/>
      <c r="N36" s="214">
        <v>45409</v>
      </c>
      <c r="O36" s="229" t="s">
        <v>123</v>
      </c>
      <c r="P36" s="204"/>
    </row>
    <row r="37" spans="1:16" ht="39.950000000000003" customHeight="1" thickBot="1">
      <c r="A37" s="337"/>
      <c r="B37" s="329" t="s">
        <v>128</v>
      </c>
      <c r="C37" s="334"/>
      <c r="D37" s="329" t="s">
        <v>0</v>
      </c>
      <c r="E37" s="334"/>
      <c r="F37" s="329" t="s">
        <v>0</v>
      </c>
      <c r="G37" s="334"/>
      <c r="H37" s="340" t="s">
        <v>0</v>
      </c>
      <c r="I37" s="341"/>
      <c r="J37" s="340" t="s">
        <v>0</v>
      </c>
      <c r="K37" s="341"/>
      <c r="L37" s="340"/>
      <c r="M37" s="341"/>
      <c r="N37" s="329" t="s">
        <v>124</v>
      </c>
      <c r="O37" s="330"/>
      <c r="P37" s="212" t="s">
        <v>0</v>
      </c>
    </row>
    <row r="38" spans="1:16" ht="39.950000000000003" customHeight="1">
      <c r="A38" s="336"/>
      <c r="B38" s="205">
        <v>45410</v>
      </c>
      <c r="C38" s="215"/>
      <c r="D38" s="214">
        <v>45411</v>
      </c>
      <c r="E38" s="215"/>
      <c r="F38" s="214">
        <v>45412</v>
      </c>
      <c r="G38" s="206"/>
      <c r="H38" s="230"/>
      <c r="I38" s="231"/>
      <c r="J38" s="231"/>
      <c r="K38" s="231"/>
      <c r="L38" s="231"/>
      <c r="M38" s="231"/>
      <c r="N38" s="231"/>
      <c r="O38" s="231"/>
      <c r="P38" s="202"/>
    </row>
    <row r="39" spans="1:16" ht="39.950000000000003" customHeight="1" thickBot="1">
      <c r="A39" s="338"/>
      <c r="B39" s="331" t="s">
        <v>0</v>
      </c>
      <c r="C39" s="341"/>
      <c r="D39" s="340" t="s">
        <v>0</v>
      </c>
      <c r="E39" s="341"/>
      <c r="F39" s="340" t="s">
        <v>0</v>
      </c>
      <c r="G39" s="332"/>
      <c r="H39" s="232"/>
      <c r="I39" s="228"/>
      <c r="J39" s="228"/>
      <c r="K39" s="228"/>
      <c r="L39" s="228"/>
      <c r="M39" s="228"/>
      <c r="N39" s="228"/>
      <c r="O39" s="228"/>
      <c r="P39" s="233" t="s">
        <v>0</v>
      </c>
    </row>
  </sheetData>
  <mergeCells count="134">
    <mergeCell ref="L2:N2"/>
    <mergeCell ref="B3:C3"/>
    <mergeCell ref="D3:E3"/>
    <mergeCell ref="F3:G3"/>
    <mergeCell ref="H3:I3"/>
    <mergeCell ref="J3:K3"/>
    <mergeCell ref="L3:M3"/>
    <mergeCell ref="N3:O3"/>
    <mergeCell ref="A6:A13"/>
    <mergeCell ref="B7:C7"/>
    <mergeCell ref="D7:E7"/>
    <mergeCell ref="F7:G7"/>
    <mergeCell ref="H7:I7"/>
    <mergeCell ref="J7:K7"/>
    <mergeCell ref="L7:M7"/>
    <mergeCell ref="N7:O7"/>
    <mergeCell ref="A4:A5"/>
    <mergeCell ref="B5:C5"/>
    <mergeCell ref="D5:E5"/>
    <mergeCell ref="F5:G5"/>
    <mergeCell ref="H5:I5"/>
    <mergeCell ref="J5:K5"/>
    <mergeCell ref="O8:O9"/>
    <mergeCell ref="B9:C9"/>
    <mergeCell ref="D9:E9"/>
    <mergeCell ref="F9:G9"/>
    <mergeCell ref="H9:I9"/>
    <mergeCell ref="J9:K9"/>
    <mergeCell ref="L9:M9"/>
    <mergeCell ref="L5:M5"/>
    <mergeCell ref="N5:O5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A14:A21"/>
    <mergeCell ref="B15:C15"/>
    <mergeCell ref="D15:E15"/>
    <mergeCell ref="F15:G15"/>
    <mergeCell ref="H15:I15"/>
    <mergeCell ref="J15:K15"/>
    <mergeCell ref="B19:C19"/>
    <mergeCell ref="D19:E19"/>
    <mergeCell ref="F19:G19"/>
    <mergeCell ref="H19:I19"/>
    <mergeCell ref="J19:K19"/>
    <mergeCell ref="L15:M15"/>
    <mergeCell ref="N15:O15"/>
    <mergeCell ref="B17:C17"/>
    <mergeCell ref="D17:E17"/>
    <mergeCell ref="F17:G17"/>
    <mergeCell ref="H17:I17"/>
    <mergeCell ref="J17:K17"/>
    <mergeCell ref="L17:M17"/>
    <mergeCell ref="N17:O17"/>
    <mergeCell ref="L19:M19"/>
    <mergeCell ref="N19:O19"/>
    <mergeCell ref="B21:C21"/>
    <mergeCell ref="D21:E21"/>
    <mergeCell ref="F21:G21"/>
    <mergeCell ref="H21:I21"/>
    <mergeCell ref="J21:K21"/>
    <mergeCell ref="L21:M21"/>
    <mergeCell ref="N21:O21"/>
    <mergeCell ref="B25:C25"/>
    <mergeCell ref="D25:E25"/>
    <mergeCell ref="F25:G25"/>
    <mergeCell ref="H25:I25"/>
    <mergeCell ref="J25:K25"/>
    <mergeCell ref="L25:M25"/>
    <mergeCell ref="N25:O25"/>
    <mergeCell ref="B23:C23"/>
    <mergeCell ref="D23:E23"/>
    <mergeCell ref="F23:G23"/>
    <mergeCell ref="H23:I23"/>
    <mergeCell ref="J23:K23"/>
    <mergeCell ref="A22:A31"/>
    <mergeCell ref="L37:M37"/>
    <mergeCell ref="N37:O37"/>
    <mergeCell ref="B39:C39"/>
    <mergeCell ref="D39:E39"/>
    <mergeCell ref="F39:G39"/>
    <mergeCell ref="F35:G35"/>
    <mergeCell ref="H35:I35"/>
    <mergeCell ref="J27:K27"/>
    <mergeCell ref="L27:M27"/>
    <mergeCell ref="N27:O27"/>
    <mergeCell ref="B29:C29"/>
    <mergeCell ref="D29:E29"/>
    <mergeCell ref="F29:G29"/>
    <mergeCell ref="H29:I29"/>
    <mergeCell ref="J29:K29"/>
    <mergeCell ref="L29:M29"/>
    <mergeCell ref="N29:O29"/>
    <mergeCell ref="B27:C27"/>
    <mergeCell ref="D27:E27"/>
    <mergeCell ref="F27:G27"/>
    <mergeCell ref="H27:I27"/>
    <mergeCell ref="L23:M23"/>
    <mergeCell ref="N23:O23"/>
    <mergeCell ref="N31:O31"/>
    <mergeCell ref="B31:C31"/>
    <mergeCell ref="D31:E31"/>
    <mergeCell ref="F31:G31"/>
    <mergeCell ref="H31:I31"/>
    <mergeCell ref="J31:K31"/>
    <mergeCell ref="L31:M31"/>
    <mergeCell ref="A32:A39"/>
    <mergeCell ref="B33:C33"/>
    <mergeCell ref="D33:E33"/>
    <mergeCell ref="F33:G33"/>
    <mergeCell ref="J33:K33"/>
    <mergeCell ref="L33:M33"/>
    <mergeCell ref="N33:O33"/>
    <mergeCell ref="B35:C35"/>
    <mergeCell ref="D35:E35"/>
    <mergeCell ref="J35:K35"/>
    <mergeCell ref="L35:M35"/>
    <mergeCell ref="N35:O35"/>
    <mergeCell ref="B37:C37"/>
    <mergeCell ref="D37:E37"/>
    <mergeCell ref="F37:G37"/>
    <mergeCell ref="H37:I37"/>
    <mergeCell ref="J37:K37"/>
  </mergeCells>
  <hyperlinks>
    <hyperlink ref="E4" r:id="rId1" xr:uid="{1BDE1281-7192-4D8B-9193-9EF5631B5032}"/>
    <hyperlink ref="K28" r:id="rId2" xr:uid="{F08B0758-9D95-4B63-9475-BB1273E991E7}"/>
    <hyperlink ref="M28" r:id="rId3" xr:uid="{40DF815E-091E-45FB-A927-70AD48714F34}"/>
    <hyperlink ref="C30" r:id="rId4" xr:uid="{DE2EEAAF-8B7B-4FBA-9CD8-A45DF1889002}"/>
    <hyperlink ref="E34" r:id="rId5" xr:uid="{9A69E72E-3336-419C-814E-F44718070285}"/>
    <hyperlink ref="E36" r:id="rId6" xr:uid="{1B76041A-07FC-43C9-927C-4F592AD05C9E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18307-1240-491D-8284-0CC7D7631855}">
  <sheetPr codeName="Sheet7"/>
  <dimension ref="B1:S60"/>
  <sheetViews>
    <sheetView workbookViewId="0"/>
  </sheetViews>
  <sheetFormatPr defaultRowHeight="15"/>
  <cols>
    <col min="1" max="1" width="5.85546875" customWidth="1"/>
    <col min="2" max="2" width="6" customWidth="1"/>
    <col min="3" max="3" width="11.140625" customWidth="1"/>
    <col min="4" max="4" width="7.140625" customWidth="1"/>
    <col min="5" max="5" width="4.140625" style="34" customWidth="1"/>
    <col min="6" max="10" width="9.140625" style="34"/>
    <col min="11" max="11" width="5.85546875" customWidth="1"/>
    <col min="12" max="12" width="4.140625" customWidth="1"/>
    <col min="13" max="13" width="6.7109375" customWidth="1"/>
    <col min="14" max="14" width="20.28515625" customWidth="1"/>
    <col min="15" max="16" width="21.7109375" customWidth="1"/>
    <col min="18" max="18" width="9.5703125" customWidth="1"/>
  </cols>
  <sheetData>
    <row r="1" spans="2:19">
      <c r="B1" s="1"/>
      <c r="C1" s="2"/>
      <c r="D1" s="2"/>
      <c r="E1" s="3"/>
      <c r="F1" s="4"/>
      <c r="G1" s="4"/>
      <c r="H1" s="4"/>
      <c r="I1" s="4"/>
      <c r="J1" s="4"/>
      <c r="K1" s="5"/>
      <c r="L1" s="6"/>
      <c r="M1" s="6"/>
      <c r="N1" s="1"/>
    </row>
    <row r="2" spans="2:19" ht="111.6" customHeight="1" thickBot="1">
      <c r="B2" s="1" t="s">
        <v>0</v>
      </c>
      <c r="C2" s="7" t="s">
        <v>1</v>
      </c>
      <c r="D2" s="8"/>
      <c r="E2" s="3"/>
      <c r="F2" s="9"/>
      <c r="G2" s="9"/>
      <c r="H2" s="9"/>
      <c r="I2" s="9"/>
      <c r="J2" s="9"/>
      <c r="K2" s="5"/>
      <c r="L2" s="10"/>
      <c r="M2" s="10"/>
      <c r="N2" s="11" t="s">
        <v>2</v>
      </c>
    </row>
    <row r="3" spans="2:19" ht="16.149999999999999" customHeight="1" thickTop="1">
      <c r="B3" s="9"/>
      <c r="C3" s="12"/>
      <c r="D3" s="12"/>
      <c r="E3" s="3"/>
      <c r="F3" s="13"/>
      <c r="G3" s="13"/>
      <c r="H3" s="13"/>
      <c r="I3" s="13" t="s">
        <v>3</v>
      </c>
      <c r="J3" s="14">
        <f>SUM(K7:K70)</f>
        <v>0</v>
      </c>
      <c r="K3" s="15"/>
      <c r="L3" s="16"/>
      <c r="M3" s="16"/>
      <c r="N3" s="17">
        <f ca="1">TODAY()</f>
        <v>45411</v>
      </c>
      <c r="P3" s="18"/>
      <c r="Q3" s="19" t="s">
        <v>4</v>
      </c>
      <c r="R3" s="20" t="s">
        <v>5</v>
      </c>
      <c r="S3" s="21" t="s">
        <v>6</v>
      </c>
    </row>
    <row r="4" spans="2:19" ht="4.1500000000000004" customHeight="1" thickBot="1">
      <c r="B4" s="9"/>
      <c r="C4" s="12"/>
      <c r="D4" s="12"/>
      <c r="E4" s="3"/>
      <c r="F4" s="13"/>
      <c r="G4" s="13"/>
      <c r="H4" s="13"/>
      <c r="I4" s="13"/>
      <c r="J4" s="13"/>
      <c r="K4" s="15"/>
      <c r="L4" s="16"/>
      <c r="M4" s="16"/>
      <c r="N4" s="22"/>
      <c r="P4" s="23"/>
      <c r="R4" s="24"/>
      <c r="S4" s="21"/>
    </row>
    <row r="5" spans="2:19" ht="29.45" customHeight="1" thickBot="1">
      <c r="B5" s="25" t="s">
        <v>7</v>
      </c>
      <c r="C5" s="26" t="s">
        <v>8</v>
      </c>
      <c r="D5" s="26"/>
      <c r="E5" s="27" t="s">
        <v>9</v>
      </c>
      <c r="F5" s="28">
        <v>1</v>
      </c>
      <c r="G5" s="29">
        <v>2</v>
      </c>
      <c r="H5" s="29">
        <v>3</v>
      </c>
      <c r="I5" s="29">
        <v>4</v>
      </c>
      <c r="J5" s="29">
        <v>5</v>
      </c>
      <c r="K5" s="30" t="s">
        <v>10</v>
      </c>
      <c r="L5" s="31" t="s">
        <v>11</v>
      </c>
      <c r="M5" s="32" t="s">
        <v>12</v>
      </c>
      <c r="N5" s="32" t="s">
        <v>13</v>
      </c>
      <c r="P5" s="33"/>
      <c r="Q5">
        <f>SUM(Q7:Q17)</f>
        <v>0</v>
      </c>
      <c r="R5" s="24">
        <f>SUM(R7:R17)</f>
        <v>127</v>
      </c>
      <c r="S5" s="21"/>
    </row>
    <row r="6" spans="2:19">
      <c r="K6" s="21"/>
      <c r="L6" s="35"/>
      <c r="M6" s="35"/>
      <c r="P6" s="23"/>
      <c r="R6" s="24"/>
      <c r="S6" s="21"/>
    </row>
    <row r="7" spans="2:19">
      <c r="B7" s="36">
        <v>1</v>
      </c>
      <c r="C7" s="37">
        <v>45371</v>
      </c>
      <c r="D7" s="38" t="str">
        <f t="shared" ref="D7:D60" si="0">IF(C7=0," ",TEXT(C7,"ddd"))</f>
        <v>Wed</v>
      </c>
      <c r="E7" s="39">
        <v>1</v>
      </c>
      <c r="F7" s="40" t="s">
        <v>14</v>
      </c>
      <c r="G7" s="41"/>
      <c r="H7" s="41"/>
      <c r="I7" s="41"/>
      <c r="J7" s="41"/>
      <c r="K7" s="42"/>
      <c r="L7" s="43" t="str">
        <f t="shared" ref="L7:L8" si="1">IF(K7=0," ",K7/E7)</f>
        <v xml:space="preserve"> </v>
      </c>
      <c r="M7" s="43" t="str">
        <f>IF(K7=0," ",SUM(K$7:K7))</f>
        <v xml:space="preserve"> </v>
      </c>
      <c r="N7" s="44" t="s">
        <v>15</v>
      </c>
      <c r="P7" s="45" t="s">
        <v>16</v>
      </c>
      <c r="Q7">
        <f t="shared" ref="Q7:Q17" si="2">SUMIF($N$7:$N$61,P7,$K$7:$K$61)</f>
        <v>0</v>
      </c>
      <c r="R7" s="24">
        <f t="shared" ref="R7:R17" si="3">SUMIF($N$7:$N$61,P7,$E$7:$K$61)</f>
        <v>25</v>
      </c>
      <c r="S7" s="21">
        <f t="shared" ref="S7:S17" si="4">Q7/R7</f>
        <v>0</v>
      </c>
    </row>
    <row r="8" spans="2:19">
      <c r="B8" s="36">
        <v>2</v>
      </c>
      <c r="C8" s="37">
        <v>45394</v>
      </c>
      <c r="D8" s="38" t="str">
        <f t="shared" si="0"/>
        <v>Fri</v>
      </c>
      <c r="E8" s="46">
        <v>1</v>
      </c>
      <c r="F8" s="40" t="s">
        <v>14</v>
      </c>
      <c r="G8" s="47"/>
      <c r="H8" s="47"/>
      <c r="I8" s="47"/>
      <c r="J8" s="47"/>
      <c r="K8" s="48"/>
      <c r="L8" s="49" t="str">
        <f t="shared" si="1"/>
        <v xml:space="preserve"> </v>
      </c>
      <c r="M8" s="49" t="str">
        <f>IF(K8=0," ",SUM(K$7:K8))</f>
        <v xml:space="preserve"> </v>
      </c>
      <c r="N8" s="44" t="s">
        <v>17</v>
      </c>
      <c r="P8" s="45" t="s">
        <v>18</v>
      </c>
      <c r="Q8">
        <f t="shared" si="2"/>
        <v>0</v>
      </c>
      <c r="R8" s="24">
        <f t="shared" si="3"/>
        <v>18</v>
      </c>
      <c r="S8" s="21">
        <f t="shared" si="4"/>
        <v>0</v>
      </c>
    </row>
    <row r="9" spans="2:19">
      <c r="B9" s="36">
        <v>3</v>
      </c>
      <c r="C9" s="37">
        <v>45395</v>
      </c>
      <c r="D9" s="50" t="str">
        <f t="shared" si="0"/>
        <v>Sat</v>
      </c>
      <c r="E9" s="51">
        <v>4</v>
      </c>
      <c r="F9" s="52" t="s">
        <v>19</v>
      </c>
      <c r="G9" s="53" t="s">
        <v>20</v>
      </c>
      <c r="H9" s="53" t="s">
        <v>21</v>
      </c>
      <c r="I9" s="53" t="s">
        <v>22</v>
      </c>
      <c r="J9" s="54"/>
      <c r="K9" s="49"/>
      <c r="L9" s="49" t="str">
        <f>IF(K9=0," ",K9/E9)</f>
        <v xml:space="preserve"> </v>
      </c>
      <c r="M9" s="49" t="str">
        <f>IF(K9=0," ",SUM(K$7:K9))</f>
        <v xml:space="preserve"> </v>
      </c>
      <c r="N9" s="55" t="s">
        <v>23</v>
      </c>
      <c r="P9" s="45" t="s">
        <v>24</v>
      </c>
      <c r="Q9">
        <f t="shared" si="2"/>
        <v>0</v>
      </c>
      <c r="R9" s="24">
        <f t="shared" si="3"/>
        <v>0</v>
      </c>
      <c r="S9" s="21" t="e">
        <f t="shared" si="4"/>
        <v>#DIV/0!</v>
      </c>
    </row>
    <row r="10" spans="2:19">
      <c r="B10" s="36">
        <v>4</v>
      </c>
      <c r="C10" s="37">
        <v>45396</v>
      </c>
      <c r="D10" s="38" t="str">
        <f t="shared" si="0"/>
        <v>Sun</v>
      </c>
      <c r="E10" s="56">
        <v>3</v>
      </c>
      <c r="F10" s="53" t="s">
        <v>21</v>
      </c>
      <c r="G10" s="53" t="s">
        <v>25</v>
      </c>
      <c r="H10" s="53" t="s">
        <v>26</v>
      </c>
      <c r="J10" s="54"/>
      <c r="K10" s="49"/>
      <c r="L10" s="49" t="str">
        <f t="shared" ref="L10:L56" si="5">IF(K10=0," ",K10/E10)</f>
        <v xml:space="preserve"> </v>
      </c>
      <c r="M10" s="49" t="str">
        <f>IF(K10=0," ",SUM(K$7:K10))</f>
        <v xml:space="preserve"> </v>
      </c>
      <c r="N10" s="55" t="s">
        <v>27</v>
      </c>
      <c r="P10" s="45" t="s">
        <v>28</v>
      </c>
      <c r="Q10">
        <f t="shared" si="2"/>
        <v>0</v>
      </c>
      <c r="R10" s="24">
        <f t="shared" si="3"/>
        <v>12</v>
      </c>
      <c r="S10" s="21">
        <f t="shared" si="4"/>
        <v>0</v>
      </c>
    </row>
    <row r="11" spans="2:19">
      <c r="B11" s="36">
        <v>5</v>
      </c>
      <c r="C11" s="37">
        <v>45399</v>
      </c>
      <c r="D11" s="38" t="str">
        <f t="shared" si="0"/>
        <v>Wed</v>
      </c>
      <c r="E11" s="56">
        <v>1</v>
      </c>
      <c r="F11" s="52" t="s">
        <v>14</v>
      </c>
      <c r="G11" s="57"/>
      <c r="H11" s="57"/>
      <c r="I11" s="57"/>
      <c r="J11" s="53"/>
      <c r="K11" s="43"/>
      <c r="L11" s="43" t="str">
        <f t="shared" si="5"/>
        <v xml:space="preserve"> </v>
      </c>
      <c r="M11" s="49" t="str">
        <f>IF(K11=0," ",SUM(K$7:K11))</f>
        <v xml:space="preserve"> </v>
      </c>
      <c r="N11" s="55" t="s">
        <v>29</v>
      </c>
      <c r="P11" s="45" t="s">
        <v>30</v>
      </c>
      <c r="Q11">
        <f t="shared" si="2"/>
        <v>0</v>
      </c>
      <c r="R11" s="24">
        <f t="shared" si="3"/>
        <v>0</v>
      </c>
      <c r="S11" s="21" t="e">
        <f t="shared" si="4"/>
        <v>#DIV/0!</v>
      </c>
    </row>
    <row r="12" spans="2:19">
      <c r="B12" s="36">
        <v>6</v>
      </c>
      <c r="C12" s="37">
        <v>45402</v>
      </c>
      <c r="D12" s="38" t="str">
        <f t="shared" si="0"/>
        <v>Sat</v>
      </c>
      <c r="E12" s="56">
        <v>2</v>
      </c>
      <c r="F12" s="53" t="s">
        <v>31</v>
      </c>
      <c r="G12" s="53" t="s">
        <v>32</v>
      </c>
      <c r="H12" s="53"/>
      <c r="I12" s="53"/>
      <c r="J12" s="53"/>
      <c r="K12" s="43"/>
      <c r="L12" s="43" t="str">
        <f t="shared" si="5"/>
        <v xml:space="preserve"> </v>
      </c>
      <c r="M12" s="49" t="str">
        <f>IF(K12=0," ",SUM(K$7:K12))</f>
        <v xml:space="preserve"> </v>
      </c>
      <c r="N12" s="55" t="s">
        <v>33</v>
      </c>
      <c r="P12" s="45" t="s">
        <v>34</v>
      </c>
      <c r="Q12">
        <f t="shared" si="2"/>
        <v>0</v>
      </c>
      <c r="R12" s="24">
        <f t="shared" si="3"/>
        <v>20</v>
      </c>
      <c r="S12" s="21">
        <f t="shared" si="4"/>
        <v>0</v>
      </c>
    </row>
    <row r="13" spans="2:19">
      <c r="B13" s="36">
        <v>7</v>
      </c>
      <c r="C13" s="37">
        <v>45403</v>
      </c>
      <c r="D13" s="38" t="str">
        <f t="shared" si="0"/>
        <v>Sun</v>
      </c>
      <c r="E13" s="56">
        <v>3</v>
      </c>
      <c r="F13" s="52" t="s">
        <v>19</v>
      </c>
      <c r="G13" s="53" t="s">
        <v>35</v>
      </c>
      <c r="H13" s="53" t="s">
        <v>22</v>
      </c>
      <c r="I13" s="57"/>
      <c r="J13" s="53"/>
      <c r="K13" s="43"/>
      <c r="L13" s="43" t="str">
        <f t="shared" si="5"/>
        <v xml:space="preserve"> </v>
      </c>
      <c r="M13" s="49" t="str">
        <f>IF(K13=0," ",SUM(K$7:K13))</f>
        <v xml:space="preserve"> </v>
      </c>
      <c r="N13" s="55" t="s">
        <v>33</v>
      </c>
      <c r="P13" s="45" t="s">
        <v>23</v>
      </c>
      <c r="Q13">
        <f t="shared" si="2"/>
        <v>0</v>
      </c>
      <c r="R13" s="24">
        <f t="shared" si="3"/>
        <v>52</v>
      </c>
      <c r="S13" s="21">
        <f t="shared" si="4"/>
        <v>0</v>
      </c>
    </row>
    <row r="14" spans="2:19">
      <c r="B14" s="36">
        <v>8</v>
      </c>
      <c r="C14" s="37">
        <v>45409</v>
      </c>
      <c r="D14" s="38" t="str">
        <f t="shared" si="0"/>
        <v>Sat</v>
      </c>
      <c r="E14" s="51">
        <v>4</v>
      </c>
      <c r="F14" s="52" t="s">
        <v>19</v>
      </c>
      <c r="G14" s="53" t="s">
        <v>20</v>
      </c>
      <c r="H14" s="53" t="s">
        <v>21</v>
      </c>
      <c r="I14" s="53" t="s">
        <v>22</v>
      </c>
      <c r="J14" s="54"/>
      <c r="K14" s="49"/>
      <c r="L14" s="49" t="str">
        <f>IF(K14=0," ",K14/E14)</f>
        <v xml:space="preserve"> </v>
      </c>
      <c r="M14" s="49" t="str">
        <f>IF(K14=0," ",SUM(K$7:K14))</f>
        <v xml:space="preserve"> </v>
      </c>
      <c r="N14" s="55" t="s">
        <v>23</v>
      </c>
      <c r="P14" s="45" t="s">
        <v>36</v>
      </c>
      <c r="Q14">
        <f t="shared" si="2"/>
        <v>0</v>
      </c>
      <c r="R14" s="24">
        <f t="shared" si="3"/>
        <v>0</v>
      </c>
      <c r="S14" s="21" t="e">
        <f t="shared" si="4"/>
        <v>#DIV/0!</v>
      </c>
    </row>
    <row r="15" spans="2:19">
      <c r="B15" s="36">
        <v>9</v>
      </c>
      <c r="C15" s="37">
        <v>45417</v>
      </c>
      <c r="D15" s="38" t="str">
        <f t="shared" si="0"/>
        <v>Sun</v>
      </c>
      <c r="E15" s="56">
        <v>4</v>
      </c>
      <c r="F15" s="52" t="s">
        <v>37</v>
      </c>
      <c r="G15" s="52" t="s">
        <v>19</v>
      </c>
      <c r="H15" s="53" t="s">
        <v>38</v>
      </c>
      <c r="I15" s="53" t="s">
        <v>22</v>
      </c>
      <c r="J15" s="57"/>
      <c r="K15" s="43"/>
      <c r="L15" s="43" t="str">
        <f t="shared" si="5"/>
        <v xml:space="preserve"> </v>
      </c>
      <c r="M15" s="43" t="str">
        <f>IF(K15=0," ",SUM(K$7:K15))</f>
        <v xml:space="preserve"> </v>
      </c>
      <c r="N15" s="55" t="s">
        <v>34</v>
      </c>
      <c r="P15" s="45" t="s">
        <v>39</v>
      </c>
      <c r="Q15">
        <f t="shared" si="2"/>
        <v>0</v>
      </c>
      <c r="R15" s="24">
        <f t="shared" si="3"/>
        <v>0</v>
      </c>
      <c r="S15" s="21" t="e">
        <f t="shared" si="4"/>
        <v>#DIV/0!</v>
      </c>
    </row>
    <row r="16" spans="2:19">
      <c r="B16" s="36">
        <v>10</v>
      </c>
      <c r="C16" s="37">
        <v>45422</v>
      </c>
      <c r="D16" s="38" t="str">
        <f t="shared" si="0"/>
        <v>Fri</v>
      </c>
      <c r="E16" s="56">
        <v>1</v>
      </c>
      <c r="F16" s="52" t="s">
        <v>14</v>
      </c>
      <c r="G16" s="57"/>
      <c r="H16" s="57"/>
      <c r="I16" s="53"/>
      <c r="J16" s="53"/>
      <c r="K16" s="43"/>
      <c r="L16" s="43" t="str">
        <f t="shared" si="5"/>
        <v xml:space="preserve"> </v>
      </c>
      <c r="M16" s="43" t="str">
        <f>IF(K16=0," ",SUM(K$7:K16))</f>
        <v xml:space="preserve"> </v>
      </c>
      <c r="N16" s="44" t="s">
        <v>17</v>
      </c>
      <c r="P16" s="58" t="s">
        <v>40</v>
      </c>
      <c r="Q16">
        <f t="shared" si="2"/>
        <v>0</v>
      </c>
      <c r="R16" s="24">
        <f t="shared" si="3"/>
        <v>0</v>
      </c>
      <c r="S16" s="21" t="e">
        <f t="shared" si="4"/>
        <v>#DIV/0!</v>
      </c>
    </row>
    <row r="17" spans="2:19" ht="15.75" thickBot="1">
      <c r="B17" s="36">
        <v>11</v>
      </c>
      <c r="C17" s="37">
        <v>45423</v>
      </c>
      <c r="D17" s="38" t="str">
        <f t="shared" si="0"/>
        <v>Sat</v>
      </c>
      <c r="E17" s="51">
        <v>4</v>
      </c>
      <c r="F17" s="52" t="s">
        <v>19</v>
      </c>
      <c r="G17" s="53" t="s">
        <v>20</v>
      </c>
      <c r="H17" s="53" t="s">
        <v>21</v>
      </c>
      <c r="I17" s="53" t="s">
        <v>22</v>
      </c>
      <c r="J17" s="54"/>
      <c r="K17" s="49"/>
      <c r="L17" s="49" t="str">
        <f>IF(K17=0," ",K17/E17)</f>
        <v xml:space="preserve"> </v>
      </c>
      <c r="M17" s="49" t="str">
        <f>IF(K17=0," ",SUM(K$7:K17))</f>
        <v xml:space="preserve"> </v>
      </c>
      <c r="N17" s="55" t="s">
        <v>23</v>
      </c>
      <c r="P17" s="59" t="s">
        <v>41</v>
      </c>
      <c r="Q17" s="60">
        <f t="shared" si="2"/>
        <v>0</v>
      </c>
      <c r="R17" s="61">
        <f t="shared" si="3"/>
        <v>0</v>
      </c>
      <c r="S17" s="21" t="e">
        <f t="shared" si="4"/>
        <v>#DIV/0!</v>
      </c>
    </row>
    <row r="18" spans="2:19" ht="15.75" thickTop="1">
      <c r="B18" s="36">
        <v>12</v>
      </c>
      <c r="C18" s="37">
        <v>45427</v>
      </c>
      <c r="D18" s="38" t="str">
        <f t="shared" si="0"/>
        <v>Wed</v>
      </c>
      <c r="E18" s="56">
        <v>1</v>
      </c>
      <c r="F18" s="52" t="s">
        <v>14</v>
      </c>
      <c r="G18" s="57"/>
      <c r="H18" s="57"/>
      <c r="I18" s="57"/>
      <c r="J18" s="53"/>
      <c r="K18" s="43"/>
      <c r="L18" s="43" t="str">
        <f t="shared" si="5"/>
        <v xml:space="preserve"> </v>
      </c>
      <c r="M18" s="43" t="str">
        <f>IF(K18=0," ",SUM(K$7:K18))</f>
        <v xml:space="preserve"> </v>
      </c>
      <c r="N18" s="44" t="s">
        <v>15</v>
      </c>
    </row>
    <row r="19" spans="2:19">
      <c r="B19" s="36">
        <v>13</v>
      </c>
      <c r="C19" s="37">
        <v>45430</v>
      </c>
      <c r="D19" s="38" t="str">
        <f>IF(C19=0," ",TEXT(C19,"ddd"))</f>
        <v>Sat</v>
      </c>
      <c r="E19" s="56">
        <v>3</v>
      </c>
      <c r="F19" s="40" t="s">
        <v>32</v>
      </c>
      <c r="G19" s="62" t="s">
        <v>42</v>
      </c>
      <c r="H19" s="53" t="s">
        <v>43</v>
      </c>
      <c r="I19" s="53"/>
      <c r="J19" s="53"/>
      <c r="K19" s="43"/>
      <c r="L19" s="43" t="str">
        <f t="shared" si="5"/>
        <v xml:space="preserve"> </v>
      </c>
      <c r="M19" s="43" t="str">
        <f>IF(K19=0," ",SUM(K$7:K19))</f>
        <v xml:space="preserve"> </v>
      </c>
      <c r="N19" s="55" t="s">
        <v>28</v>
      </c>
    </row>
    <row r="20" spans="2:19">
      <c r="B20" s="36">
        <v>14</v>
      </c>
      <c r="C20" s="37">
        <v>45437</v>
      </c>
      <c r="D20" s="38" t="str">
        <f>IF(C20=0," ",TEXT(C20,"ddd"))</f>
        <v>Sat</v>
      </c>
      <c r="E20" s="51">
        <v>4</v>
      </c>
      <c r="F20" s="52" t="s">
        <v>19</v>
      </c>
      <c r="G20" s="53" t="s">
        <v>20</v>
      </c>
      <c r="H20" s="53" t="s">
        <v>21</v>
      </c>
      <c r="I20" s="53" t="s">
        <v>22</v>
      </c>
      <c r="J20" s="54"/>
      <c r="K20" s="49"/>
      <c r="L20" s="49" t="str">
        <f>IF(K20=0," ",K20/E20)</f>
        <v xml:space="preserve"> </v>
      </c>
      <c r="M20" s="49" t="str">
        <f>IF(K20=0," ",SUM(K$7:K20))</f>
        <v xml:space="preserve"> </v>
      </c>
      <c r="N20" s="55" t="s">
        <v>23</v>
      </c>
    </row>
    <row r="21" spans="2:19">
      <c r="B21" s="36">
        <v>15</v>
      </c>
      <c r="C21" s="37">
        <v>45445</v>
      </c>
      <c r="D21" s="38" t="str">
        <f t="shared" si="0"/>
        <v>Sun</v>
      </c>
      <c r="E21" s="56">
        <v>4</v>
      </c>
      <c r="F21" s="52" t="s">
        <v>37</v>
      </c>
      <c r="G21" s="52" t="s">
        <v>19</v>
      </c>
      <c r="H21" s="53" t="s">
        <v>38</v>
      </c>
      <c r="I21" s="53" t="s">
        <v>22</v>
      </c>
      <c r="J21" s="57"/>
      <c r="K21" s="43"/>
      <c r="L21" s="43" t="str">
        <f t="shared" ref="L21:L22" si="6">IF(K21=0," ",K21/E21)</f>
        <v xml:space="preserve"> </v>
      </c>
      <c r="M21" s="43" t="str">
        <f>IF(K21=0," ",SUM(K$7:K21))</f>
        <v xml:space="preserve"> </v>
      </c>
      <c r="N21" s="55" t="s">
        <v>34</v>
      </c>
    </row>
    <row r="22" spans="2:19">
      <c r="B22" s="36">
        <v>16</v>
      </c>
      <c r="C22" s="37">
        <v>45450</v>
      </c>
      <c r="D22" s="38" t="str">
        <f t="shared" si="0"/>
        <v>Fri</v>
      </c>
      <c r="E22" s="56">
        <v>1</v>
      </c>
      <c r="F22" s="52" t="s">
        <v>14</v>
      </c>
      <c r="G22" s="57"/>
      <c r="H22" s="57"/>
      <c r="I22" s="53"/>
      <c r="J22" s="53"/>
      <c r="K22" s="43"/>
      <c r="L22" s="43" t="str">
        <f t="shared" si="6"/>
        <v xml:space="preserve"> </v>
      </c>
      <c r="M22" s="43" t="str">
        <f>IF(K22=0," ",SUM(K$7:K22))</f>
        <v xml:space="preserve"> </v>
      </c>
      <c r="N22" s="44" t="s">
        <v>17</v>
      </c>
    </row>
    <row r="23" spans="2:19">
      <c r="B23" s="36">
        <v>17</v>
      </c>
      <c r="C23" s="37">
        <v>45451</v>
      </c>
      <c r="D23" s="38" t="str">
        <f t="shared" si="0"/>
        <v>Sat</v>
      </c>
      <c r="E23" s="51">
        <v>4</v>
      </c>
      <c r="F23" s="52" t="s">
        <v>19</v>
      </c>
      <c r="G23" s="53" t="s">
        <v>20</v>
      </c>
      <c r="H23" s="53" t="s">
        <v>21</v>
      </c>
      <c r="I23" s="53" t="s">
        <v>22</v>
      </c>
      <c r="J23" s="54"/>
      <c r="K23" s="49"/>
      <c r="L23" s="49" t="str">
        <f>IF(K23=0," ",K23/E23)</f>
        <v xml:space="preserve"> </v>
      </c>
      <c r="M23" s="49" t="str">
        <f>IF(K23=0," ",SUM(K$7:K23))</f>
        <v xml:space="preserve"> </v>
      </c>
      <c r="N23" s="55" t="s">
        <v>23</v>
      </c>
    </row>
    <row r="24" spans="2:19">
      <c r="B24" s="36">
        <v>18</v>
      </c>
      <c r="C24" s="37">
        <v>45455</v>
      </c>
      <c r="D24" s="38" t="str">
        <f t="shared" si="0"/>
        <v>Wed</v>
      </c>
      <c r="E24" s="56">
        <v>1</v>
      </c>
      <c r="F24" s="52" t="s">
        <v>14</v>
      </c>
      <c r="G24" s="57"/>
      <c r="H24" s="57"/>
      <c r="I24" s="57"/>
      <c r="J24" s="53"/>
      <c r="K24" s="43"/>
      <c r="L24" s="43" t="str">
        <f t="shared" ref="L24" si="7">IF(K24=0," ",K24/E24)</f>
        <v xml:space="preserve"> </v>
      </c>
      <c r="M24" s="43" t="str">
        <f>IF(K24=0," ",SUM(K$7:K24))</f>
        <v xml:space="preserve"> </v>
      </c>
      <c r="N24" s="44" t="s">
        <v>15</v>
      </c>
    </row>
    <row r="25" spans="2:19">
      <c r="B25" s="36">
        <v>19</v>
      </c>
      <c r="C25" s="37">
        <v>45459</v>
      </c>
      <c r="D25" s="38" t="str">
        <f t="shared" si="0"/>
        <v>Sun</v>
      </c>
      <c r="E25" s="56">
        <v>4</v>
      </c>
      <c r="F25" s="52" t="s">
        <v>19</v>
      </c>
      <c r="G25" s="53" t="s">
        <v>20</v>
      </c>
      <c r="H25" s="53" t="s">
        <v>21</v>
      </c>
      <c r="I25" s="53" t="s">
        <v>22</v>
      </c>
      <c r="J25" s="53"/>
      <c r="K25" s="43"/>
      <c r="L25" s="43" t="str">
        <f>IF(K25=0," ",K25/E25)</f>
        <v xml:space="preserve"> </v>
      </c>
      <c r="M25" s="43" t="str">
        <f>IF(K25=0," ",SUM(K$7:K25))</f>
        <v xml:space="preserve"> </v>
      </c>
      <c r="N25" s="55" t="s">
        <v>23</v>
      </c>
    </row>
    <row r="26" spans="2:19">
      <c r="B26" s="36">
        <v>20</v>
      </c>
      <c r="C26" s="37">
        <v>45465</v>
      </c>
      <c r="D26" s="38" t="str">
        <f t="shared" si="0"/>
        <v>Sat</v>
      </c>
      <c r="E26" s="56">
        <v>3</v>
      </c>
      <c r="F26" s="40" t="s">
        <v>32</v>
      </c>
      <c r="G26" s="62" t="s">
        <v>42</v>
      </c>
      <c r="H26" s="53" t="s">
        <v>43</v>
      </c>
      <c r="I26" s="53"/>
      <c r="J26" s="53"/>
      <c r="K26" s="43"/>
      <c r="L26" s="43" t="str">
        <f t="shared" ref="L26" si="8">IF(K26=0," ",K26/E26)</f>
        <v xml:space="preserve"> </v>
      </c>
      <c r="M26" s="43" t="str">
        <f>IF(K26=0," ",SUM(K$7:K26))</f>
        <v xml:space="preserve"> </v>
      </c>
      <c r="N26" s="55" t="s">
        <v>28</v>
      </c>
    </row>
    <row r="27" spans="2:19">
      <c r="B27" s="36">
        <v>21</v>
      </c>
      <c r="C27" s="37">
        <v>45479</v>
      </c>
      <c r="D27" s="38" t="str">
        <f t="shared" si="0"/>
        <v>Sat</v>
      </c>
      <c r="E27" s="56">
        <v>4</v>
      </c>
      <c r="F27" s="52" t="s">
        <v>19</v>
      </c>
      <c r="G27" s="53" t="s">
        <v>20</v>
      </c>
      <c r="H27" s="53" t="s">
        <v>21</v>
      </c>
      <c r="I27" s="53" t="s">
        <v>22</v>
      </c>
      <c r="J27" s="53"/>
      <c r="K27" s="43"/>
      <c r="L27" s="43" t="str">
        <f t="shared" si="5"/>
        <v xml:space="preserve"> </v>
      </c>
      <c r="M27" s="43" t="str">
        <f>IF(K27=0," ",SUM(K$7:K27))</f>
        <v xml:space="preserve"> </v>
      </c>
      <c r="N27" s="55" t="s">
        <v>23</v>
      </c>
    </row>
    <row r="28" spans="2:19">
      <c r="B28" s="36">
        <v>22</v>
      </c>
      <c r="C28" s="37">
        <v>45485</v>
      </c>
      <c r="D28" s="38" t="str">
        <f t="shared" si="0"/>
        <v>Fri</v>
      </c>
      <c r="E28" s="56">
        <v>1</v>
      </c>
      <c r="F28" s="52" t="s">
        <v>14</v>
      </c>
      <c r="G28" s="53"/>
      <c r="H28" s="53"/>
      <c r="I28" s="53"/>
      <c r="J28" s="53"/>
      <c r="K28" s="43"/>
      <c r="L28" s="43" t="str">
        <f t="shared" si="5"/>
        <v xml:space="preserve"> </v>
      </c>
      <c r="M28" s="43" t="str">
        <f>IF(K28=0," ",SUM(K$7:K28))</f>
        <v xml:space="preserve"> </v>
      </c>
      <c r="N28" s="44" t="s">
        <v>17</v>
      </c>
    </row>
    <row r="29" spans="2:19">
      <c r="B29" s="36">
        <v>23</v>
      </c>
      <c r="C29" s="37">
        <v>45486</v>
      </c>
      <c r="D29" s="38" t="str">
        <f t="shared" si="0"/>
        <v>Sat</v>
      </c>
      <c r="E29" s="56">
        <v>4</v>
      </c>
      <c r="F29" s="52" t="s">
        <v>19</v>
      </c>
      <c r="G29" s="53" t="s">
        <v>20</v>
      </c>
      <c r="H29" s="53" t="s">
        <v>21</v>
      </c>
      <c r="I29" s="53" t="s">
        <v>22</v>
      </c>
      <c r="J29" s="53"/>
      <c r="K29" s="43"/>
      <c r="L29" s="43" t="str">
        <f t="shared" si="5"/>
        <v xml:space="preserve"> </v>
      </c>
      <c r="M29" s="43" t="str">
        <f>IF(K29=0," ",SUM(K$7:K29))</f>
        <v xml:space="preserve"> </v>
      </c>
      <c r="N29" s="55" t="s">
        <v>23</v>
      </c>
    </row>
    <row r="30" spans="2:19">
      <c r="B30" s="36">
        <v>24</v>
      </c>
      <c r="C30" s="37">
        <v>45487</v>
      </c>
      <c r="D30" s="38" t="str">
        <f>IF(C30=0," ",TEXT(C30,"ddd"))</f>
        <v>Sun</v>
      </c>
      <c r="E30" s="56">
        <v>4</v>
      </c>
      <c r="F30" s="52" t="s">
        <v>37</v>
      </c>
      <c r="G30" s="52" t="s">
        <v>19</v>
      </c>
      <c r="H30" s="53" t="s">
        <v>38</v>
      </c>
      <c r="I30" s="53" t="s">
        <v>22</v>
      </c>
      <c r="J30" s="57"/>
      <c r="K30" s="43"/>
      <c r="L30" s="43" t="str">
        <f t="shared" si="5"/>
        <v xml:space="preserve"> </v>
      </c>
      <c r="M30" s="43" t="str">
        <f>IF(K30=0," ",SUM(K$7:K30))</f>
        <v xml:space="preserve"> </v>
      </c>
      <c r="N30" s="55" t="s">
        <v>34</v>
      </c>
    </row>
    <row r="31" spans="2:19">
      <c r="B31" s="36">
        <v>25</v>
      </c>
      <c r="C31" s="37">
        <v>45490</v>
      </c>
      <c r="D31" s="38" t="str">
        <f t="shared" si="0"/>
        <v>Wed</v>
      </c>
      <c r="E31" s="56">
        <v>1</v>
      </c>
      <c r="F31" s="52" t="s">
        <v>14</v>
      </c>
      <c r="G31" s="57"/>
      <c r="H31" s="57"/>
      <c r="I31" s="57"/>
      <c r="J31" s="53"/>
      <c r="K31" s="43"/>
      <c r="L31" s="43" t="str">
        <f t="shared" si="5"/>
        <v xml:space="preserve"> </v>
      </c>
      <c r="M31" s="43" t="str">
        <f>IF(K31=0," ",SUM(K$7:K31))</f>
        <v xml:space="preserve"> </v>
      </c>
      <c r="N31" s="44" t="s">
        <v>15</v>
      </c>
    </row>
    <row r="32" spans="2:19">
      <c r="B32" s="36">
        <v>26</v>
      </c>
      <c r="C32" s="37">
        <v>45500</v>
      </c>
      <c r="D32" s="38" t="str">
        <f>IF(C32=0," ",TEXT(C32,"ddd"))</f>
        <v>Sat</v>
      </c>
      <c r="E32" s="56">
        <v>3</v>
      </c>
      <c r="F32" s="40" t="s">
        <v>32</v>
      </c>
      <c r="G32" s="62" t="s">
        <v>42</v>
      </c>
      <c r="H32" s="53" t="s">
        <v>43</v>
      </c>
      <c r="I32" s="53"/>
      <c r="J32" s="53"/>
      <c r="K32" s="43"/>
      <c r="L32" s="43" t="str">
        <f t="shared" si="5"/>
        <v xml:space="preserve"> </v>
      </c>
      <c r="M32" s="43" t="str">
        <f>IF(K32=0," ",SUM(K$7:K32))</f>
        <v xml:space="preserve"> </v>
      </c>
      <c r="N32" s="55" t="s">
        <v>28</v>
      </c>
    </row>
    <row r="33" spans="2:14">
      <c r="B33" s="36">
        <v>27</v>
      </c>
      <c r="C33" s="37">
        <v>45513</v>
      </c>
      <c r="D33" s="38" t="str">
        <f>IF(C33=0," ",TEXT(C33,"ddd"))</f>
        <v>Fri</v>
      </c>
      <c r="E33" s="56">
        <v>1</v>
      </c>
      <c r="F33" s="52" t="s">
        <v>14</v>
      </c>
      <c r="G33" s="53"/>
      <c r="H33" s="53"/>
      <c r="I33" s="53"/>
      <c r="J33" s="53"/>
      <c r="K33" s="43"/>
      <c r="L33" s="43" t="str">
        <f t="shared" si="5"/>
        <v xml:space="preserve"> </v>
      </c>
      <c r="M33" s="43" t="str">
        <f>IF(K33=0," ",SUM(K$7:K33))</f>
        <v xml:space="preserve"> </v>
      </c>
      <c r="N33" s="44" t="s">
        <v>17</v>
      </c>
    </row>
    <row r="34" spans="2:14">
      <c r="B34" s="36">
        <v>28</v>
      </c>
      <c r="C34" s="37">
        <v>45514</v>
      </c>
      <c r="D34" s="38" t="str">
        <f>IF(C34=0," ",TEXT(C34,"ddd"))</f>
        <v>Sat</v>
      </c>
      <c r="E34" s="56">
        <v>4</v>
      </c>
      <c r="F34" s="52" t="s">
        <v>19</v>
      </c>
      <c r="G34" s="53" t="s">
        <v>20</v>
      </c>
      <c r="H34" s="53" t="s">
        <v>21</v>
      </c>
      <c r="I34" s="53" t="s">
        <v>22</v>
      </c>
      <c r="J34" s="53"/>
      <c r="K34" s="43"/>
      <c r="L34" s="43" t="str">
        <f t="shared" si="5"/>
        <v xml:space="preserve"> </v>
      </c>
      <c r="M34" s="43" t="str">
        <f>IF(K34=0," ",SUM(K$7:K34))</f>
        <v xml:space="preserve"> </v>
      </c>
      <c r="N34" s="55" t="s">
        <v>23</v>
      </c>
    </row>
    <row r="35" spans="2:14">
      <c r="B35" s="36">
        <v>29</v>
      </c>
      <c r="C35" s="37">
        <v>45515</v>
      </c>
      <c r="D35" s="38" t="str">
        <f>IF(C35=0," ",TEXT(C35,"ddd"))</f>
        <v>Sun</v>
      </c>
      <c r="E35" s="56">
        <v>4</v>
      </c>
      <c r="F35" s="52" t="s">
        <v>37</v>
      </c>
      <c r="G35" s="52" t="s">
        <v>19</v>
      </c>
      <c r="H35" s="53" t="s">
        <v>38</v>
      </c>
      <c r="I35" s="53" t="s">
        <v>22</v>
      </c>
      <c r="J35" s="57"/>
      <c r="K35" s="43"/>
      <c r="L35" s="43" t="str">
        <f t="shared" si="5"/>
        <v xml:space="preserve"> </v>
      </c>
      <c r="M35" s="43" t="str">
        <f>IF(K35=0," ",SUM(K$7:K35))</f>
        <v xml:space="preserve"> </v>
      </c>
      <c r="N35" s="55" t="s">
        <v>34</v>
      </c>
    </row>
    <row r="36" spans="2:14">
      <c r="B36" s="36">
        <v>30</v>
      </c>
      <c r="C36" s="37">
        <v>45518</v>
      </c>
      <c r="D36" s="38" t="str">
        <f t="shared" si="0"/>
        <v>Wed</v>
      </c>
      <c r="E36" s="56">
        <v>1</v>
      </c>
      <c r="F36" s="52" t="s">
        <v>14</v>
      </c>
      <c r="G36" s="57"/>
      <c r="H36" s="57"/>
      <c r="I36" s="57"/>
      <c r="J36" s="53"/>
      <c r="K36" s="43"/>
      <c r="L36" s="43" t="str">
        <f t="shared" si="5"/>
        <v xml:space="preserve"> </v>
      </c>
      <c r="M36" s="43" t="str">
        <f>IF(K36=0," ",SUM(K$7:K36))</f>
        <v xml:space="preserve"> </v>
      </c>
      <c r="N36" s="44" t="s">
        <v>15</v>
      </c>
    </row>
    <row r="37" spans="2:14">
      <c r="B37" s="36">
        <v>31</v>
      </c>
      <c r="C37" s="37">
        <v>45528</v>
      </c>
      <c r="D37" s="38" t="str">
        <f t="shared" si="0"/>
        <v>Sat</v>
      </c>
      <c r="E37" s="56">
        <v>4</v>
      </c>
      <c r="F37" s="52" t="s">
        <v>19</v>
      </c>
      <c r="G37" s="53" t="s">
        <v>20</v>
      </c>
      <c r="H37" s="53" t="s">
        <v>21</v>
      </c>
      <c r="I37" s="53" t="s">
        <v>22</v>
      </c>
      <c r="J37" s="53"/>
      <c r="K37" s="43"/>
      <c r="L37" s="43" t="str">
        <f t="shared" si="5"/>
        <v xml:space="preserve"> </v>
      </c>
      <c r="M37" s="43" t="str">
        <f>IF(K37=0," ",SUM(K$7:K37))</f>
        <v xml:space="preserve"> </v>
      </c>
      <c r="N37" s="55" t="s">
        <v>23</v>
      </c>
    </row>
    <row r="38" spans="2:14">
      <c r="B38" s="36">
        <v>32</v>
      </c>
      <c r="C38" s="37">
        <v>45535</v>
      </c>
      <c r="D38" s="38" t="str">
        <f t="shared" si="0"/>
        <v>Sat</v>
      </c>
      <c r="E38" s="56">
        <v>3</v>
      </c>
      <c r="F38" s="40" t="s">
        <v>32</v>
      </c>
      <c r="G38" s="62" t="s">
        <v>42</v>
      </c>
      <c r="H38" s="53" t="s">
        <v>43</v>
      </c>
      <c r="I38" s="53"/>
      <c r="J38" s="53"/>
      <c r="K38" s="43"/>
      <c r="L38" s="43" t="str">
        <f t="shared" si="5"/>
        <v xml:space="preserve"> </v>
      </c>
      <c r="M38" s="43" t="str">
        <f>IF(K38=0," ",SUM(K$7:K38))</f>
        <v xml:space="preserve"> </v>
      </c>
      <c r="N38" s="55" t="s">
        <v>28</v>
      </c>
    </row>
    <row r="39" spans="2:14">
      <c r="B39" s="36">
        <v>33</v>
      </c>
      <c r="C39" s="37">
        <v>45543</v>
      </c>
      <c r="D39" s="38" t="str">
        <f t="shared" si="0"/>
        <v>Sun</v>
      </c>
      <c r="E39" s="56">
        <v>4</v>
      </c>
      <c r="F39" s="52" t="s">
        <v>37</v>
      </c>
      <c r="G39" s="52" t="s">
        <v>19</v>
      </c>
      <c r="H39" s="53" t="s">
        <v>38</v>
      </c>
      <c r="I39" s="53" t="s">
        <v>22</v>
      </c>
      <c r="J39" s="57"/>
      <c r="K39" s="43"/>
      <c r="L39" s="43" t="str">
        <f t="shared" si="5"/>
        <v xml:space="preserve"> </v>
      </c>
      <c r="M39" s="43" t="str">
        <f>IF(K39=0," ",SUM(K$7:K39))</f>
        <v xml:space="preserve"> </v>
      </c>
      <c r="N39" s="43" t="s">
        <v>44</v>
      </c>
    </row>
    <row r="40" spans="2:14">
      <c r="B40" s="36">
        <v>34</v>
      </c>
      <c r="C40" s="37">
        <v>45549</v>
      </c>
      <c r="D40" s="38" t="str">
        <f t="shared" si="0"/>
        <v>Sat</v>
      </c>
      <c r="E40" s="56">
        <v>4</v>
      </c>
      <c r="F40" s="52" t="s">
        <v>19</v>
      </c>
      <c r="G40" s="53" t="s">
        <v>20</v>
      </c>
      <c r="H40" s="53" t="s">
        <v>21</v>
      </c>
      <c r="I40" s="53" t="s">
        <v>22</v>
      </c>
      <c r="J40" s="53"/>
      <c r="K40" s="43"/>
      <c r="L40" s="43" t="str">
        <f t="shared" si="5"/>
        <v xml:space="preserve"> </v>
      </c>
      <c r="M40" s="43" t="str">
        <f>IF(K40=0," ",SUM(K$7:K40))</f>
        <v xml:space="preserve"> </v>
      </c>
      <c r="N40" s="55" t="s">
        <v>23</v>
      </c>
    </row>
    <row r="41" spans="2:14">
      <c r="B41" s="36">
        <v>35</v>
      </c>
      <c r="C41" s="37">
        <v>45553</v>
      </c>
      <c r="D41" s="38" t="str">
        <f t="shared" si="0"/>
        <v>Wed</v>
      </c>
      <c r="E41" s="56">
        <v>1</v>
      </c>
      <c r="F41" s="52" t="s">
        <v>14</v>
      </c>
      <c r="G41" s="57"/>
      <c r="H41" s="57"/>
      <c r="I41" s="57"/>
      <c r="J41" s="53"/>
      <c r="K41" s="43"/>
      <c r="L41" s="43" t="str">
        <f t="shared" si="5"/>
        <v xml:space="preserve"> </v>
      </c>
      <c r="M41" s="43" t="str">
        <f>IF(K41=0," ",SUM(K$7:K41))</f>
        <v xml:space="preserve"> </v>
      </c>
      <c r="N41" s="44" t="s">
        <v>15</v>
      </c>
    </row>
    <row r="42" spans="2:14">
      <c r="B42" s="36">
        <v>36</v>
      </c>
      <c r="C42" s="37">
        <v>45562</v>
      </c>
      <c r="D42" s="38" t="str">
        <f t="shared" si="0"/>
        <v>Fri</v>
      </c>
      <c r="E42" s="56">
        <v>1</v>
      </c>
      <c r="F42" s="52" t="s">
        <v>14</v>
      </c>
      <c r="G42" s="57"/>
      <c r="H42" s="57"/>
      <c r="I42" s="57"/>
      <c r="J42" s="53"/>
      <c r="K42" s="43"/>
      <c r="L42" s="43" t="str">
        <f t="shared" si="5"/>
        <v xml:space="preserve"> </v>
      </c>
      <c r="M42" s="43" t="str">
        <f>IF(K42=0," ",SUM(K$7:K42))</f>
        <v xml:space="preserve"> </v>
      </c>
      <c r="N42" s="44" t="s">
        <v>17</v>
      </c>
    </row>
    <row r="43" spans="2:14">
      <c r="B43" s="36">
        <v>37</v>
      </c>
      <c r="C43" s="37">
        <v>45563</v>
      </c>
      <c r="D43" s="38" t="str">
        <f t="shared" si="0"/>
        <v>Sat</v>
      </c>
      <c r="E43" s="56">
        <v>4</v>
      </c>
      <c r="F43" s="52" t="s">
        <v>19</v>
      </c>
      <c r="G43" s="53" t="s">
        <v>20</v>
      </c>
      <c r="H43" s="53" t="s">
        <v>21</v>
      </c>
      <c r="I43" s="53" t="s">
        <v>22</v>
      </c>
      <c r="J43" s="53"/>
      <c r="K43" s="43"/>
      <c r="L43" s="43" t="str">
        <f t="shared" si="5"/>
        <v xml:space="preserve"> </v>
      </c>
      <c r="M43" s="43" t="str">
        <f>IF(K43=0," ",SUM(K$7:K43))</f>
        <v xml:space="preserve"> </v>
      </c>
      <c r="N43" s="55" t="s">
        <v>23</v>
      </c>
    </row>
    <row r="44" spans="2:14">
      <c r="B44" s="36">
        <v>38</v>
      </c>
      <c r="C44" s="37">
        <v>45577</v>
      </c>
      <c r="D44" s="38" t="str">
        <f t="shared" si="0"/>
        <v>Sat</v>
      </c>
      <c r="E44" s="56">
        <v>5</v>
      </c>
      <c r="F44" s="52" t="s">
        <v>45</v>
      </c>
      <c r="G44" s="53" t="s">
        <v>46</v>
      </c>
      <c r="H44" s="53" t="s">
        <v>47</v>
      </c>
      <c r="I44" s="53" t="s">
        <v>48</v>
      </c>
      <c r="J44" s="53" t="s">
        <v>49</v>
      </c>
      <c r="K44" s="43"/>
      <c r="L44" s="43" t="str">
        <f t="shared" si="5"/>
        <v xml:space="preserve"> </v>
      </c>
      <c r="M44" s="43" t="str">
        <f>IF(K44=0," ",SUM(K$7:K44))</f>
        <v xml:space="preserve"> </v>
      </c>
      <c r="N44" s="55" t="s">
        <v>18</v>
      </c>
    </row>
    <row r="45" spans="2:14">
      <c r="B45" s="36">
        <v>39</v>
      </c>
      <c r="C45" s="37">
        <v>45581</v>
      </c>
      <c r="D45" s="38" t="str">
        <f t="shared" si="0"/>
        <v>Wed</v>
      </c>
      <c r="E45" s="56">
        <v>1</v>
      </c>
      <c r="F45" s="52" t="s">
        <v>14</v>
      </c>
      <c r="G45" s="57"/>
      <c r="H45" s="57"/>
      <c r="I45" s="57"/>
      <c r="J45" s="53"/>
      <c r="K45" s="43"/>
      <c r="L45" s="43" t="str">
        <f t="shared" si="5"/>
        <v xml:space="preserve"> </v>
      </c>
      <c r="M45" s="43" t="str">
        <f>IF(K45=0," ",SUM(K$7:K45))</f>
        <v xml:space="preserve"> </v>
      </c>
      <c r="N45" s="44" t="s">
        <v>15</v>
      </c>
    </row>
    <row r="46" spans="2:14">
      <c r="B46" s="36">
        <v>40</v>
      </c>
      <c r="C46" s="37">
        <v>45584</v>
      </c>
      <c r="D46" s="38" t="str">
        <f t="shared" si="0"/>
        <v>Sat</v>
      </c>
      <c r="E46" s="56">
        <v>5</v>
      </c>
      <c r="F46" s="52" t="s">
        <v>45</v>
      </c>
      <c r="G46" s="53" t="s">
        <v>46</v>
      </c>
      <c r="H46" s="53" t="s">
        <v>47</v>
      </c>
      <c r="I46" s="53" t="s">
        <v>48</v>
      </c>
      <c r="J46" s="53" t="s">
        <v>49</v>
      </c>
      <c r="K46" s="43"/>
      <c r="L46" s="43" t="str">
        <f t="shared" si="5"/>
        <v xml:space="preserve"> </v>
      </c>
      <c r="M46" s="43" t="str">
        <f>IF(K46=0," ",SUM(K$7:K46))</f>
        <v xml:space="preserve"> </v>
      </c>
      <c r="N46" s="55" t="s">
        <v>18</v>
      </c>
    </row>
    <row r="47" spans="2:14">
      <c r="B47" s="36">
        <v>41</v>
      </c>
      <c r="C47" s="37">
        <v>45590</v>
      </c>
      <c r="D47" s="38" t="str">
        <f t="shared" si="0"/>
        <v>Fri</v>
      </c>
      <c r="E47" s="56">
        <v>3</v>
      </c>
      <c r="F47" s="52" t="s">
        <v>50</v>
      </c>
      <c r="G47" s="53" t="s">
        <v>48</v>
      </c>
      <c r="H47" s="53" t="s">
        <v>49</v>
      </c>
      <c r="I47" s="53"/>
      <c r="J47" s="53"/>
      <c r="K47" s="43"/>
      <c r="L47" s="43" t="str">
        <f t="shared" si="5"/>
        <v xml:space="preserve"> </v>
      </c>
      <c r="M47" s="43" t="str">
        <f>IF(K47=0," ",SUM(K$7:K47))</f>
        <v xml:space="preserve"> </v>
      </c>
      <c r="N47" s="55" t="s">
        <v>18</v>
      </c>
    </row>
    <row r="48" spans="2:14">
      <c r="B48" s="36">
        <v>42</v>
      </c>
      <c r="C48" s="37">
        <v>45591</v>
      </c>
      <c r="D48" s="38" t="str">
        <f t="shared" si="0"/>
        <v>Sat</v>
      </c>
      <c r="E48" s="56">
        <v>5</v>
      </c>
      <c r="F48" s="52" t="s">
        <v>45</v>
      </c>
      <c r="G48" s="53" t="s">
        <v>46</v>
      </c>
      <c r="H48" s="53" t="s">
        <v>47</v>
      </c>
      <c r="I48" s="53" t="s">
        <v>48</v>
      </c>
      <c r="J48" s="53" t="s">
        <v>49</v>
      </c>
      <c r="K48" s="43"/>
      <c r="L48" s="43" t="str">
        <f t="shared" si="5"/>
        <v xml:space="preserve"> </v>
      </c>
      <c r="M48" s="43" t="str">
        <f>IF(K48=0," ",SUM(K$7:K48))</f>
        <v xml:space="preserve"> </v>
      </c>
      <c r="N48" s="55" t="s">
        <v>18</v>
      </c>
    </row>
    <row r="49" spans="2:14">
      <c r="B49" s="36">
        <v>43</v>
      </c>
      <c r="C49" s="37">
        <v>45605</v>
      </c>
      <c r="D49" s="38" t="str">
        <f t="shared" si="0"/>
        <v>Sat</v>
      </c>
      <c r="E49" s="56">
        <v>4</v>
      </c>
      <c r="F49" s="52" t="s">
        <v>19</v>
      </c>
      <c r="G49" s="53" t="s">
        <v>20</v>
      </c>
      <c r="H49" s="53" t="s">
        <v>21</v>
      </c>
      <c r="I49" s="53" t="s">
        <v>22</v>
      </c>
      <c r="J49" s="53"/>
      <c r="K49" s="43"/>
      <c r="L49" s="43" t="str">
        <f t="shared" si="5"/>
        <v xml:space="preserve"> </v>
      </c>
      <c r="M49" s="43" t="str">
        <f>IF(K49=0," ",SUM(K$7:K49))</f>
        <v xml:space="preserve"> </v>
      </c>
      <c r="N49" s="55" t="s">
        <v>23</v>
      </c>
    </row>
    <row r="50" spans="2:14">
      <c r="B50" s="36">
        <v>44</v>
      </c>
      <c r="C50" s="37">
        <v>45606</v>
      </c>
      <c r="D50" s="38" t="str">
        <f t="shared" si="0"/>
        <v>Sun</v>
      </c>
      <c r="E50" s="56">
        <v>4</v>
      </c>
      <c r="F50" s="52" t="s">
        <v>37</v>
      </c>
      <c r="G50" s="52" t="s">
        <v>19</v>
      </c>
      <c r="H50" s="53" t="s">
        <v>38</v>
      </c>
      <c r="I50" s="53" t="s">
        <v>22</v>
      </c>
      <c r="J50" s="57"/>
      <c r="K50" s="43"/>
      <c r="L50" s="43" t="str">
        <f t="shared" si="5"/>
        <v xml:space="preserve"> </v>
      </c>
      <c r="M50" s="43" t="str">
        <f>IF(K50=0," ",SUM(K$7:K50))</f>
        <v xml:space="preserve"> </v>
      </c>
      <c r="N50" s="55" t="s">
        <v>34</v>
      </c>
    </row>
    <row r="51" spans="2:14">
      <c r="B51" s="36">
        <v>45</v>
      </c>
      <c r="C51" s="37">
        <v>45609</v>
      </c>
      <c r="D51" s="38" t="str">
        <f t="shared" si="0"/>
        <v>Wed</v>
      </c>
      <c r="E51" s="56">
        <v>1</v>
      </c>
      <c r="F51" s="52" t="s">
        <v>14</v>
      </c>
      <c r="G51" s="53"/>
      <c r="H51" s="53"/>
      <c r="I51" s="53"/>
      <c r="J51" s="53"/>
      <c r="K51" s="43"/>
      <c r="L51" s="43" t="str">
        <f t="shared" si="5"/>
        <v xml:space="preserve"> </v>
      </c>
      <c r="M51" s="43" t="str">
        <f>IF(K51=0," ",SUM(K$7:K51))</f>
        <v xml:space="preserve"> </v>
      </c>
      <c r="N51" s="55" t="s">
        <v>15</v>
      </c>
    </row>
    <row r="52" spans="2:14">
      <c r="B52" s="36">
        <v>46</v>
      </c>
      <c r="C52" s="37">
        <v>45633</v>
      </c>
      <c r="D52" s="38" t="str">
        <f t="shared" si="0"/>
        <v>Sat</v>
      </c>
      <c r="E52" s="56">
        <v>5</v>
      </c>
      <c r="F52" s="52" t="s">
        <v>37</v>
      </c>
      <c r="G52" s="53" t="s">
        <v>19</v>
      </c>
      <c r="H52" s="53" t="s">
        <v>38</v>
      </c>
      <c r="I52" s="53" t="s">
        <v>45</v>
      </c>
      <c r="J52" s="53" t="s">
        <v>51</v>
      </c>
      <c r="K52" s="43"/>
      <c r="L52" s="43" t="str">
        <f t="shared" si="5"/>
        <v xml:space="preserve"> </v>
      </c>
      <c r="M52" s="43" t="str">
        <f>IF(K52=0," ",SUM(K$7:K52))</f>
        <v xml:space="preserve"> </v>
      </c>
      <c r="N52" s="55" t="s">
        <v>16</v>
      </c>
    </row>
    <row r="53" spans="2:14">
      <c r="B53" s="36">
        <v>47</v>
      </c>
      <c r="C53" s="37">
        <v>45634</v>
      </c>
      <c r="D53" s="38" t="str">
        <f t="shared" si="0"/>
        <v>Sun</v>
      </c>
      <c r="E53" s="56">
        <v>5</v>
      </c>
      <c r="F53" s="52" t="s">
        <v>37</v>
      </c>
      <c r="G53" s="53" t="s">
        <v>19</v>
      </c>
      <c r="H53" s="53" t="s">
        <v>38</v>
      </c>
      <c r="I53" s="53" t="s">
        <v>45</v>
      </c>
      <c r="J53" s="53" t="s">
        <v>51</v>
      </c>
      <c r="K53" s="43"/>
      <c r="L53" s="43" t="str">
        <f t="shared" si="5"/>
        <v xml:space="preserve"> </v>
      </c>
      <c r="M53" s="43" t="str">
        <f>IF(K53=0," ",SUM(K$7:K53))</f>
        <v xml:space="preserve"> </v>
      </c>
      <c r="N53" s="55" t="s">
        <v>16</v>
      </c>
    </row>
    <row r="54" spans="2:14">
      <c r="B54" s="36">
        <v>48</v>
      </c>
      <c r="C54" s="37">
        <v>45640</v>
      </c>
      <c r="D54" s="38" t="str">
        <f t="shared" si="0"/>
        <v>Sat</v>
      </c>
      <c r="E54" s="56">
        <v>5</v>
      </c>
      <c r="F54" s="52" t="s">
        <v>37</v>
      </c>
      <c r="G54" s="53" t="s">
        <v>19</v>
      </c>
      <c r="H54" s="53" t="s">
        <v>38</v>
      </c>
      <c r="I54" s="53" t="s">
        <v>45</v>
      </c>
      <c r="J54" s="53" t="s">
        <v>51</v>
      </c>
      <c r="K54" s="43"/>
      <c r="L54" s="43" t="str">
        <f t="shared" si="5"/>
        <v xml:space="preserve"> </v>
      </c>
      <c r="M54" s="43" t="str">
        <f>IF(K54=0," ",SUM(K$7:K54))</f>
        <v xml:space="preserve"> </v>
      </c>
      <c r="N54" s="55" t="s">
        <v>16</v>
      </c>
    </row>
    <row r="55" spans="2:14">
      <c r="B55" s="36">
        <v>49</v>
      </c>
      <c r="C55" s="37">
        <v>45641</v>
      </c>
      <c r="D55" s="38" t="str">
        <f t="shared" si="0"/>
        <v>Sun</v>
      </c>
      <c r="E55" s="56">
        <v>5</v>
      </c>
      <c r="F55" s="52" t="s">
        <v>37</v>
      </c>
      <c r="G55" s="53" t="s">
        <v>19</v>
      </c>
      <c r="H55" s="53" t="s">
        <v>38</v>
      </c>
      <c r="I55" s="53" t="s">
        <v>45</v>
      </c>
      <c r="J55" s="53" t="s">
        <v>51</v>
      </c>
      <c r="K55" s="43"/>
      <c r="L55" s="43" t="str">
        <f t="shared" si="5"/>
        <v xml:space="preserve"> </v>
      </c>
      <c r="M55" s="43" t="str">
        <f>IF(K55=0," ",SUM(K$7:K55))</f>
        <v xml:space="preserve"> </v>
      </c>
      <c r="N55" s="55" t="s">
        <v>16</v>
      </c>
    </row>
    <row r="56" spans="2:14">
      <c r="B56" s="56">
        <v>50</v>
      </c>
      <c r="C56" s="37">
        <v>45647</v>
      </c>
      <c r="D56" s="38" t="str">
        <f t="shared" si="0"/>
        <v>Sat</v>
      </c>
      <c r="E56" s="56">
        <v>5</v>
      </c>
      <c r="F56" s="52" t="s">
        <v>37</v>
      </c>
      <c r="G56" s="53" t="s">
        <v>19</v>
      </c>
      <c r="H56" s="53" t="s">
        <v>38</v>
      </c>
      <c r="I56" s="53" t="s">
        <v>45</v>
      </c>
      <c r="J56" s="53" t="s">
        <v>51</v>
      </c>
      <c r="K56" s="43"/>
      <c r="L56" s="43" t="str">
        <f t="shared" si="5"/>
        <v xml:space="preserve"> </v>
      </c>
      <c r="M56" s="43" t="str">
        <f>IF(K56=0," ",SUM(K$7:K56))</f>
        <v xml:space="preserve"> </v>
      </c>
      <c r="N56" s="55" t="s">
        <v>16</v>
      </c>
    </row>
    <row r="57" spans="2:14">
      <c r="B57" s="56">
        <v>50</v>
      </c>
      <c r="C57" s="37"/>
      <c r="D57" s="38" t="str">
        <f t="shared" si="0"/>
        <v xml:space="preserve"> </v>
      </c>
      <c r="E57" s="56"/>
      <c r="F57" s="52"/>
      <c r="G57" s="53"/>
      <c r="H57" s="53"/>
      <c r="I57" s="53"/>
      <c r="J57" s="53"/>
      <c r="K57" s="43"/>
      <c r="L57" s="43"/>
      <c r="M57" s="43"/>
      <c r="N57" s="55"/>
    </row>
    <row r="58" spans="2:14">
      <c r="B58" s="56">
        <v>51</v>
      </c>
      <c r="C58" s="37"/>
      <c r="D58" s="38" t="str">
        <f t="shared" si="0"/>
        <v xml:space="preserve"> </v>
      </c>
      <c r="E58" s="56"/>
      <c r="F58" s="52"/>
      <c r="G58" s="53"/>
      <c r="H58" s="53"/>
      <c r="I58" s="53"/>
      <c r="J58" s="53"/>
      <c r="K58" s="43"/>
      <c r="L58" s="43"/>
      <c r="M58" s="43"/>
      <c r="N58" s="55"/>
    </row>
    <row r="59" spans="2:14">
      <c r="B59" s="56">
        <v>52</v>
      </c>
      <c r="C59" s="37"/>
      <c r="D59" s="38" t="str">
        <f t="shared" si="0"/>
        <v xml:space="preserve"> </v>
      </c>
      <c r="E59" s="56"/>
      <c r="F59" s="52"/>
      <c r="G59" s="53"/>
      <c r="H59" s="53"/>
      <c r="I59" s="53"/>
      <c r="J59" s="53"/>
      <c r="K59" s="43"/>
      <c r="L59" s="43"/>
      <c r="M59" s="43"/>
      <c r="N59" s="55"/>
    </row>
    <row r="60" spans="2:14">
      <c r="B60" s="56">
        <v>53</v>
      </c>
      <c r="C60" s="37"/>
      <c r="D60" s="38" t="str">
        <f t="shared" si="0"/>
        <v xml:space="preserve"> </v>
      </c>
      <c r="E60" s="56"/>
      <c r="F60" s="52"/>
      <c r="G60" s="53"/>
      <c r="H60" s="53"/>
      <c r="I60" s="53"/>
      <c r="J60" s="53"/>
      <c r="K60" s="43"/>
      <c r="L60" s="43"/>
      <c r="M60" s="43"/>
      <c r="N60" s="55"/>
    </row>
  </sheetData>
  <pageMargins left="0.7" right="0.7" top="0.75" bottom="0.75" header="0.3" footer="0.3"/>
  <pageSetup paperSize="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0D5B2-33C0-43DB-9A5C-BCF3C8D4A576}">
  <dimension ref="A1:B13"/>
  <sheetViews>
    <sheetView workbookViewId="0"/>
  </sheetViews>
  <sheetFormatPr defaultRowHeight="15"/>
  <sheetData>
    <row r="1" spans="1:2">
      <c r="A1" t="s">
        <v>735</v>
      </c>
    </row>
    <row r="5" spans="1:2">
      <c r="B5" t="s">
        <v>155</v>
      </c>
    </row>
    <row r="11" spans="1:2">
      <c r="B11" t="s">
        <v>162</v>
      </c>
    </row>
    <row r="12" spans="1:2">
      <c r="B12" t="s">
        <v>144</v>
      </c>
    </row>
    <row r="13" spans="1:2">
      <c r="B13" t="s">
        <v>736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6E01C-7F8C-4A51-BF78-A5DA2E5715C8}">
  <dimension ref="A2:AMJ219"/>
  <sheetViews>
    <sheetView workbookViewId="0"/>
  </sheetViews>
  <sheetFormatPr defaultRowHeight="46.5"/>
  <cols>
    <col min="1" max="1" width="11.7109375" customWidth="1"/>
    <col min="2" max="2" width="5.42578125" customWidth="1"/>
    <col min="3" max="18" width="11.7109375" customWidth="1"/>
    <col min="19" max="19" width="16.7109375" style="78" customWidth="1"/>
    <col min="20" max="20" width="11.7109375" customWidth="1"/>
    <col min="21" max="21" width="11.7109375" style="167" customWidth="1"/>
    <col min="22" max="22" width="11.7109375" customWidth="1"/>
    <col min="23" max="23" width="2.5703125" customWidth="1"/>
    <col min="24" max="24" width="47.7109375" style="255" customWidth="1"/>
    <col min="25" max="1025" width="11.7109375" customWidth="1"/>
  </cols>
  <sheetData>
    <row r="2" spans="1:1024">
      <c r="M2" t="s">
        <v>144</v>
      </c>
    </row>
    <row r="3" spans="1:1024">
      <c r="S3" s="78" t="s">
        <v>145</v>
      </c>
      <c r="T3" t="s">
        <v>145</v>
      </c>
    </row>
    <row r="4" spans="1:1024">
      <c r="S4" s="256" t="s">
        <v>146</v>
      </c>
      <c r="T4" s="257" t="s">
        <v>147</v>
      </c>
      <c r="U4" s="167" t="str">
        <f t="shared" ref="U4:U14" si="0">T4&amp;" "&amp;S4</f>
        <v>Ray Albers</v>
      </c>
      <c r="V4" s="258"/>
      <c r="X4" s="255" t="s">
        <v>148</v>
      </c>
    </row>
    <row r="5" spans="1:1024">
      <c r="S5" s="256" t="s">
        <v>149</v>
      </c>
      <c r="T5" s="257" t="s">
        <v>150</v>
      </c>
      <c r="U5" s="167" t="str">
        <f t="shared" si="0"/>
        <v>Tommy Arthur</v>
      </c>
      <c r="V5" s="258"/>
      <c r="X5" s="255" t="s">
        <v>151</v>
      </c>
    </row>
    <row r="6" spans="1:1024" s="260" customFormat="1">
      <c r="A6" s="259" t="s">
        <v>152</v>
      </c>
      <c r="C6" s="261" t="s">
        <v>153</v>
      </c>
      <c r="E6" s="261" t="s">
        <v>154</v>
      </c>
      <c r="G6" s="261" t="s">
        <v>82</v>
      </c>
      <c r="I6" s="261" t="s">
        <v>155</v>
      </c>
      <c r="K6" s="261" t="s">
        <v>156</v>
      </c>
      <c r="S6" s="262" t="s">
        <v>157</v>
      </c>
      <c r="T6" s="263" t="s">
        <v>158</v>
      </c>
      <c r="U6" s="264" t="str">
        <f t="shared" si="0"/>
        <v>Mary J Barham</v>
      </c>
      <c r="V6" s="265"/>
      <c r="X6" s="255" t="s">
        <v>159</v>
      </c>
      <c r="AMJ6" s="266"/>
    </row>
    <row r="7" spans="1:1024">
      <c r="A7" s="267">
        <v>699</v>
      </c>
      <c r="B7" s="93"/>
      <c r="C7" t="s">
        <v>160</v>
      </c>
      <c r="D7" s="268"/>
      <c r="F7" s="93"/>
      <c r="G7" t="s">
        <v>161</v>
      </c>
      <c r="H7" s="93"/>
      <c r="I7" t="s">
        <v>162</v>
      </c>
      <c r="J7" s="93"/>
      <c r="K7" t="s">
        <v>163</v>
      </c>
      <c r="L7" s="93"/>
      <c r="M7" s="93"/>
      <c r="N7" s="93"/>
      <c r="O7" s="93"/>
      <c r="P7" s="93"/>
      <c r="Q7" s="93"/>
      <c r="R7" s="93"/>
      <c r="S7" s="256" t="s">
        <v>164</v>
      </c>
      <c r="T7" s="257" t="s">
        <v>165</v>
      </c>
      <c r="U7" s="167" t="str">
        <f t="shared" si="0"/>
        <v>Sue Barth</v>
      </c>
      <c r="V7" s="269"/>
      <c r="W7" s="93"/>
      <c r="X7" s="255" t="s">
        <v>166</v>
      </c>
      <c r="Y7" s="93"/>
      <c r="AMJ7" s="270"/>
    </row>
    <row r="8" spans="1:1024">
      <c r="A8" s="271" t="s">
        <v>167</v>
      </c>
      <c r="C8" t="s">
        <v>168</v>
      </c>
      <c r="E8" t="s">
        <v>169</v>
      </c>
      <c r="G8" t="s">
        <v>170</v>
      </c>
      <c r="I8" t="s">
        <v>171</v>
      </c>
      <c r="K8" t="s">
        <v>168</v>
      </c>
      <c r="S8" s="256" t="s">
        <v>172</v>
      </c>
      <c r="T8" s="257" t="s">
        <v>173</v>
      </c>
      <c r="U8" s="167" t="str">
        <f t="shared" si="0"/>
        <v>Paul Barth (71)</v>
      </c>
      <c r="V8" s="258"/>
      <c r="X8" s="255" t="s">
        <v>174</v>
      </c>
      <c r="AMJ8" s="270"/>
    </row>
    <row r="9" spans="1:1024">
      <c r="A9" s="267">
        <v>1686</v>
      </c>
      <c r="C9" t="s">
        <v>175</v>
      </c>
      <c r="E9" t="s">
        <v>176</v>
      </c>
      <c r="G9" t="s">
        <v>163</v>
      </c>
      <c r="I9" t="s">
        <v>177</v>
      </c>
      <c r="K9" t="s">
        <v>178</v>
      </c>
      <c r="S9" s="256" t="s">
        <v>179</v>
      </c>
      <c r="T9" s="257" t="s">
        <v>180</v>
      </c>
      <c r="U9" s="167" t="str">
        <f t="shared" si="0"/>
        <v>Paul J Baschon</v>
      </c>
      <c r="V9" s="258"/>
      <c r="X9" s="255" t="s">
        <v>181</v>
      </c>
      <c r="AMJ9" s="270"/>
    </row>
    <row r="10" spans="1:1024">
      <c r="A10" s="267">
        <v>1640</v>
      </c>
      <c r="C10" t="s">
        <v>182</v>
      </c>
      <c r="E10" s="139" t="s">
        <v>183</v>
      </c>
      <c r="G10" t="s">
        <v>184</v>
      </c>
      <c r="I10" t="s">
        <v>144</v>
      </c>
      <c r="K10" t="s">
        <v>175</v>
      </c>
      <c r="S10" s="256" t="s">
        <v>179</v>
      </c>
      <c r="T10" s="257" t="s">
        <v>185</v>
      </c>
      <c r="U10" s="167" t="str">
        <f t="shared" si="0"/>
        <v>Sharon Baschon</v>
      </c>
      <c r="V10" s="258"/>
      <c r="X10" s="255" t="s">
        <v>186</v>
      </c>
      <c r="AMJ10" s="270"/>
    </row>
    <row r="11" spans="1:1024">
      <c r="A11" s="267"/>
      <c r="C11" t="s">
        <v>187</v>
      </c>
      <c r="E11" t="s">
        <v>188</v>
      </c>
      <c r="G11" t="s">
        <v>144</v>
      </c>
      <c r="K11" t="s">
        <v>189</v>
      </c>
      <c r="S11" s="256" t="s">
        <v>179</v>
      </c>
      <c r="T11" s="257" t="s">
        <v>190</v>
      </c>
      <c r="U11" s="167" t="str">
        <f t="shared" si="0"/>
        <v>Sara Baschon</v>
      </c>
      <c r="V11" s="258"/>
      <c r="X11" s="255" t="s">
        <v>191</v>
      </c>
      <c r="AMJ11" s="270"/>
    </row>
    <row r="12" spans="1:1024">
      <c r="A12" s="267"/>
      <c r="C12" t="s">
        <v>192</v>
      </c>
      <c r="E12" t="s">
        <v>193</v>
      </c>
      <c r="G12" t="s">
        <v>194</v>
      </c>
      <c r="K12" t="s">
        <v>195</v>
      </c>
      <c r="S12" s="272" t="s">
        <v>196</v>
      </c>
      <c r="T12" s="273" t="s">
        <v>197</v>
      </c>
      <c r="U12" s="167" t="str">
        <f t="shared" si="0"/>
        <v>Judy Bass*</v>
      </c>
      <c r="V12" s="258"/>
      <c r="X12" s="255" t="s">
        <v>198</v>
      </c>
      <c r="AMJ12" s="270"/>
    </row>
    <row r="13" spans="1:1024">
      <c r="A13" s="267"/>
      <c r="C13" t="s">
        <v>163</v>
      </c>
      <c r="E13" s="146" t="s">
        <v>199</v>
      </c>
      <c r="K13" s="258" t="s">
        <v>200</v>
      </c>
      <c r="S13" s="256" t="s">
        <v>201</v>
      </c>
      <c r="T13" s="257" t="s">
        <v>202</v>
      </c>
      <c r="U13" s="167" t="str">
        <f t="shared" si="0"/>
        <v>Scott Becker</v>
      </c>
      <c r="V13" s="258"/>
      <c r="X13" s="255" t="s">
        <v>203</v>
      </c>
      <c r="AMJ13" s="270"/>
    </row>
    <row r="14" spans="1:1024">
      <c r="A14" s="267">
        <v>17</v>
      </c>
      <c r="C14" t="s">
        <v>170</v>
      </c>
      <c r="K14" t="s">
        <v>182</v>
      </c>
      <c r="S14" s="256" t="s">
        <v>204</v>
      </c>
      <c r="T14" s="257" t="s">
        <v>205</v>
      </c>
      <c r="U14" s="167" t="str">
        <f t="shared" si="0"/>
        <v>John Betz</v>
      </c>
      <c r="V14" s="258"/>
      <c r="X14" s="255" t="s">
        <v>206</v>
      </c>
      <c r="AMJ14" s="270"/>
    </row>
    <row r="15" spans="1:1024">
      <c r="A15" s="267"/>
      <c r="C15" t="s">
        <v>144</v>
      </c>
      <c r="K15" t="s">
        <v>207</v>
      </c>
      <c r="S15" s="256" t="s">
        <v>204</v>
      </c>
      <c r="T15" s="257" t="s">
        <v>208</v>
      </c>
      <c r="U15" s="167">
        <v>47</v>
      </c>
      <c r="V15" s="258"/>
      <c r="X15" s="255">
        <v>47</v>
      </c>
      <c r="AMJ15" s="270"/>
    </row>
    <row r="16" spans="1:1024">
      <c r="A16" s="267"/>
      <c r="C16" t="s">
        <v>209</v>
      </c>
      <c r="K16" t="s">
        <v>148</v>
      </c>
      <c r="S16" s="256" t="s">
        <v>210</v>
      </c>
      <c r="T16" s="257" t="s">
        <v>211</v>
      </c>
      <c r="U16" s="167" t="str">
        <f t="shared" ref="U16:U79" si="1">T16&amp;" "&amp;S16</f>
        <v>Dennis Blazier</v>
      </c>
      <c r="V16" s="258"/>
      <c r="X16" s="255" t="s">
        <v>212</v>
      </c>
      <c r="AMJ16" s="270"/>
    </row>
    <row r="17" spans="1:1024">
      <c r="A17" s="267"/>
      <c r="C17" t="s">
        <v>213</v>
      </c>
      <c r="K17" t="s">
        <v>163</v>
      </c>
      <c r="S17" s="272" t="s">
        <v>214</v>
      </c>
      <c r="T17" s="273" t="s">
        <v>215</v>
      </c>
      <c r="U17" s="167" t="str">
        <f t="shared" si="1"/>
        <v>Richard Bock</v>
      </c>
      <c r="V17" s="258"/>
      <c r="X17" s="255" t="s">
        <v>216</v>
      </c>
      <c r="AMJ17" s="270"/>
    </row>
    <row r="18" spans="1:1024">
      <c r="A18" s="267"/>
      <c r="C18" t="s">
        <v>184</v>
      </c>
      <c r="S18" s="256" t="s">
        <v>217</v>
      </c>
      <c r="T18" s="257" t="s">
        <v>218</v>
      </c>
      <c r="U18" s="167" t="str">
        <f t="shared" si="1"/>
        <v>Harold Boettcher</v>
      </c>
      <c r="V18" s="258"/>
      <c r="X18" s="255" t="s">
        <v>168</v>
      </c>
      <c r="AMJ18" s="270"/>
    </row>
    <row r="19" spans="1:1024">
      <c r="A19" s="267"/>
      <c r="C19" t="s">
        <v>161</v>
      </c>
      <c r="S19" s="272" t="s">
        <v>219</v>
      </c>
      <c r="T19" s="273" t="s">
        <v>220</v>
      </c>
      <c r="U19" s="167" t="str">
        <f t="shared" si="1"/>
        <v>Alex Bogaski</v>
      </c>
      <c r="V19" s="258"/>
      <c r="X19" s="255" t="s">
        <v>221</v>
      </c>
      <c r="AMJ19" s="270"/>
    </row>
    <row r="20" spans="1:1024">
      <c r="A20" s="267"/>
      <c r="C20" t="s">
        <v>189</v>
      </c>
      <c r="S20" s="256" t="s">
        <v>222</v>
      </c>
      <c r="T20" s="257" t="s">
        <v>205</v>
      </c>
      <c r="U20" s="167" t="str">
        <f t="shared" si="1"/>
        <v>John Bohon</v>
      </c>
      <c r="V20" s="258"/>
      <c r="X20" s="255" t="s">
        <v>223</v>
      </c>
      <c r="AMJ20" s="270"/>
    </row>
    <row r="21" spans="1:1024" s="275" customFormat="1">
      <c r="A21" s="274"/>
      <c r="C21" s="276" t="s">
        <v>224</v>
      </c>
      <c r="D21" s="276"/>
      <c r="I21" s="275" t="str">
        <f>H21&amp;" "&amp;G21</f>
        <v xml:space="preserve"> </v>
      </c>
      <c r="S21" s="277" t="s">
        <v>225</v>
      </c>
      <c r="T21" s="278" t="s">
        <v>226</v>
      </c>
      <c r="U21" s="88" t="str">
        <f t="shared" si="1"/>
        <v>Chris R Boli</v>
      </c>
      <c r="V21" s="279"/>
      <c r="X21" s="255" t="s">
        <v>169</v>
      </c>
      <c r="AMJ21" s="280"/>
    </row>
    <row r="22" spans="1:1024">
      <c r="I22" t="str">
        <f>H22&amp;" "&amp;G22</f>
        <v xml:space="preserve"> </v>
      </c>
      <c r="S22" s="256" t="s">
        <v>227</v>
      </c>
      <c r="T22" s="257" t="s">
        <v>228</v>
      </c>
      <c r="U22" s="167" t="str">
        <f t="shared" si="1"/>
        <v>David Brook</v>
      </c>
      <c r="V22" s="258"/>
      <c r="X22" s="255" t="s">
        <v>229</v>
      </c>
    </row>
    <row r="23" spans="1:1024">
      <c r="I23" t="str">
        <f>H23&amp;" "&amp;G23</f>
        <v xml:space="preserve"> </v>
      </c>
      <c r="S23" s="272" t="s">
        <v>230</v>
      </c>
      <c r="T23" s="273" t="s">
        <v>231</v>
      </c>
      <c r="U23" s="167" t="str">
        <f t="shared" si="1"/>
        <v>Chris Brownfield</v>
      </c>
      <c r="V23" s="258"/>
      <c r="X23" s="255" t="s">
        <v>232</v>
      </c>
    </row>
    <row r="24" spans="1:1024">
      <c r="S24" s="256" t="s">
        <v>230</v>
      </c>
      <c r="T24" s="257" t="s">
        <v>233</v>
      </c>
      <c r="U24" s="167" t="str">
        <f t="shared" si="1"/>
        <v>Anderson (8) Brownfield</v>
      </c>
      <c r="V24" s="258"/>
      <c r="X24" s="255" t="s">
        <v>234</v>
      </c>
    </row>
    <row r="25" spans="1:1024">
      <c r="S25" s="256" t="s">
        <v>235</v>
      </c>
      <c r="T25" s="257" t="s">
        <v>236</v>
      </c>
      <c r="U25" s="167" t="str">
        <f t="shared" si="1"/>
        <v>Carl David Campbell</v>
      </c>
      <c r="V25" s="258"/>
      <c r="X25" s="255" t="s">
        <v>237</v>
      </c>
    </row>
    <row r="26" spans="1:1024">
      <c r="S26" s="256" t="s">
        <v>235</v>
      </c>
      <c r="T26" s="257" t="s">
        <v>238</v>
      </c>
      <c r="U26" s="167" t="str">
        <f t="shared" si="1"/>
        <v>Catina Campbell</v>
      </c>
      <c r="V26" s="258"/>
      <c r="X26" s="255" t="s">
        <v>239</v>
      </c>
    </row>
    <row r="27" spans="1:1024">
      <c r="S27" s="256" t="s">
        <v>240</v>
      </c>
      <c r="T27" s="257" t="s">
        <v>241</v>
      </c>
      <c r="U27" s="167" t="str">
        <f t="shared" si="1"/>
        <v>Sal Camporeale</v>
      </c>
      <c r="V27" s="258"/>
      <c r="X27" s="255" t="s">
        <v>242</v>
      </c>
    </row>
    <row r="28" spans="1:1024"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 t="s">
        <v>243</v>
      </c>
      <c r="S28" s="256" t="s">
        <v>244</v>
      </c>
      <c r="T28" s="257" t="s">
        <v>245</v>
      </c>
      <c r="U28" s="167" t="str">
        <f t="shared" si="1"/>
        <v>George Care</v>
      </c>
      <c r="V28" s="258"/>
      <c r="X28" s="255" t="s">
        <v>246</v>
      </c>
    </row>
    <row r="29" spans="1:1024">
      <c r="O29" t="s">
        <v>247</v>
      </c>
      <c r="S29" s="256" t="s">
        <v>248</v>
      </c>
      <c r="T29" s="257" t="s">
        <v>249</v>
      </c>
      <c r="U29" s="167" t="str">
        <f t="shared" si="1"/>
        <v>Tim Carroll</v>
      </c>
      <c r="V29" s="258"/>
      <c r="X29" s="255" t="s">
        <v>250</v>
      </c>
    </row>
    <row r="30" spans="1:1024">
      <c r="E30" s="282"/>
      <c r="O30" t="s">
        <v>251</v>
      </c>
      <c r="S30" s="256" t="s">
        <v>252</v>
      </c>
      <c r="T30" s="257" t="s">
        <v>253</v>
      </c>
      <c r="U30" s="167" t="str">
        <f t="shared" si="1"/>
        <v xml:space="preserve">Gina Casselberry </v>
      </c>
      <c r="V30" s="258"/>
      <c r="X30" s="255" t="s">
        <v>254</v>
      </c>
    </row>
    <row r="31" spans="1:1024">
      <c r="O31" t="s">
        <v>255</v>
      </c>
      <c r="S31" s="256" t="s">
        <v>256</v>
      </c>
      <c r="T31" s="257" t="s">
        <v>228</v>
      </c>
      <c r="U31" s="167" t="str">
        <f t="shared" si="1"/>
        <v>David Chasco</v>
      </c>
      <c r="V31" s="258"/>
      <c r="X31" s="255" t="s">
        <v>257</v>
      </c>
    </row>
    <row r="32" spans="1:1024">
      <c r="O32" t="s">
        <v>258</v>
      </c>
      <c r="S32" s="256" t="s">
        <v>256</v>
      </c>
      <c r="T32" s="257" t="s">
        <v>259</v>
      </c>
      <c r="U32" s="167" t="str">
        <f t="shared" si="1"/>
        <v>Carmen Chasco</v>
      </c>
      <c r="V32" s="258"/>
      <c r="X32" s="255" t="s">
        <v>260</v>
      </c>
    </row>
    <row r="33" spans="1:24">
      <c r="O33" t="s">
        <v>261</v>
      </c>
      <c r="S33" s="256" t="s">
        <v>262</v>
      </c>
      <c r="T33" s="257" t="s">
        <v>263</v>
      </c>
      <c r="U33" s="167" t="str">
        <f t="shared" si="1"/>
        <v>Ed Clark</v>
      </c>
      <c r="V33" s="258"/>
      <c r="X33" s="255" t="s">
        <v>264</v>
      </c>
    </row>
    <row r="34" spans="1:24">
      <c r="A34" s="283" t="s">
        <v>265</v>
      </c>
      <c r="O34" t="s">
        <v>266</v>
      </c>
      <c r="S34" s="256" t="s">
        <v>267</v>
      </c>
      <c r="T34" s="257" t="s">
        <v>268</v>
      </c>
      <c r="U34" s="167" t="str">
        <f t="shared" si="1"/>
        <v>James E Cobb</v>
      </c>
      <c r="V34" s="258"/>
      <c r="X34" s="255" t="s">
        <v>269</v>
      </c>
    </row>
    <row r="35" spans="1:24">
      <c r="A35" s="283" t="s">
        <v>270</v>
      </c>
      <c r="O35" t="s">
        <v>271</v>
      </c>
      <c r="S35" s="272" t="s">
        <v>272</v>
      </c>
      <c r="T35" s="273" t="s">
        <v>273</v>
      </c>
      <c r="U35" s="167" t="str">
        <f t="shared" si="1"/>
        <v>Robert Conner</v>
      </c>
      <c r="V35" s="258"/>
      <c r="X35" s="255" t="s">
        <v>274</v>
      </c>
    </row>
    <row r="36" spans="1:24">
      <c r="O36" t="s">
        <v>275</v>
      </c>
      <c r="S36" s="256" t="s">
        <v>276</v>
      </c>
      <c r="T36" s="257" t="s">
        <v>277</v>
      </c>
      <c r="U36" s="167" t="str">
        <f t="shared" si="1"/>
        <v>Mark Connors</v>
      </c>
      <c r="V36" s="258"/>
      <c r="X36" s="255" t="s">
        <v>278</v>
      </c>
    </row>
    <row r="37" spans="1:24">
      <c r="O37" t="s">
        <v>279</v>
      </c>
      <c r="S37" s="256" t="s">
        <v>276</v>
      </c>
      <c r="T37" s="257" t="s">
        <v>280</v>
      </c>
      <c r="U37" s="167" t="str">
        <f t="shared" si="1"/>
        <v>Nicholas  Connors</v>
      </c>
      <c r="V37" s="258"/>
      <c r="X37" s="255" t="s">
        <v>281</v>
      </c>
    </row>
    <row r="38" spans="1:24">
      <c r="O38" t="s">
        <v>282</v>
      </c>
      <c r="S38" s="256" t="s">
        <v>276</v>
      </c>
      <c r="T38" s="257" t="s">
        <v>283</v>
      </c>
      <c r="U38" s="167" t="str">
        <f t="shared" si="1"/>
        <v>Veronica Connors</v>
      </c>
      <c r="V38" s="258"/>
      <c r="X38" s="255" t="s">
        <v>284</v>
      </c>
    </row>
    <row r="39" spans="1:24">
      <c r="O39" t="s">
        <v>285</v>
      </c>
      <c r="S39" s="256" t="s">
        <v>276</v>
      </c>
      <c r="T39" s="257" t="s">
        <v>286</v>
      </c>
      <c r="U39" s="167" t="str">
        <f t="shared" si="1"/>
        <v>Andrea Connors</v>
      </c>
      <c r="V39" s="258"/>
      <c r="X39" s="255" t="s">
        <v>287</v>
      </c>
    </row>
    <row r="40" spans="1:24">
      <c r="O40" t="s">
        <v>288</v>
      </c>
      <c r="S40" s="256" t="s">
        <v>289</v>
      </c>
      <c r="T40" s="257" t="s">
        <v>290</v>
      </c>
      <c r="U40" s="167" t="str">
        <f t="shared" si="1"/>
        <v>James R Cook</v>
      </c>
      <c r="V40" s="258"/>
      <c r="X40" s="255" t="s">
        <v>291</v>
      </c>
    </row>
    <row r="41" spans="1:24">
      <c r="D41" t="s">
        <v>161</v>
      </c>
      <c r="S41" s="256" t="s">
        <v>292</v>
      </c>
      <c r="T41" s="257" t="s">
        <v>293</v>
      </c>
      <c r="U41" s="167" t="str">
        <f t="shared" si="1"/>
        <v>Bob Crowley</v>
      </c>
      <c r="V41" s="258"/>
      <c r="X41" s="255" t="s">
        <v>294</v>
      </c>
    </row>
    <row r="42" spans="1:24">
      <c r="S42" s="256" t="s">
        <v>295</v>
      </c>
      <c r="T42" s="257" t="s">
        <v>296</v>
      </c>
      <c r="U42" s="167" t="str">
        <f t="shared" si="1"/>
        <v>Steve DeGaetano</v>
      </c>
      <c r="V42" s="258"/>
      <c r="X42" s="255" t="s">
        <v>297</v>
      </c>
    </row>
    <row r="43" spans="1:24">
      <c r="S43" s="256" t="s">
        <v>211</v>
      </c>
      <c r="T43" s="257" t="s">
        <v>298</v>
      </c>
      <c r="U43" s="167" t="str">
        <f t="shared" si="1"/>
        <v>Darrell F Dennis</v>
      </c>
      <c r="V43" s="258"/>
      <c r="X43" s="255" t="s">
        <v>299</v>
      </c>
    </row>
    <row r="44" spans="1:24">
      <c r="S44" s="272" t="s">
        <v>300</v>
      </c>
      <c r="T44" s="273" t="s">
        <v>301</v>
      </c>
      <c r="U44" s="167" t="str">
        <f t="shared" si="1"/>
        <v>Nathan DeWitt</v>
      </c>
      <c r="V44" s="258"/>
      <c r="X44" s="255" t="s">
        <v>193</v>
      </c>
    </row>
    <row r="45" spans="1:24">
      <c r="S45" s="272" t="s">
        <v>300</v>
      </c>
      <c r="T45" s="273" t="s">
        <v>302</v>
      </c>
      <c r="U45" s="167" t="str">
        <f t="shared" si="1"/>
        <v>Erlene DeWitt</v>
      </c>
      <c r="V45" s="258"/>
      <c r="X45" s="255" t="s">
        <v>303</v>
      </c>
    </row>
    <row r="46" spans="1:24">
      <c r="S46" s="256" t="s">
        <v>304</v>
      </c>
      <c r="T46" s="257" t="s">
        <v>305</v>
      </c>
      <c r="U46" s="167" t="str">
        <f t="shared" si="1"/>
        <v>David G Dick</v>
      </c>
      <c r="V46" s="258"/>
      <c r="X46" s="255" t="s">
        <v>306</v>
      </c>
    </row>
    <row r="47" spans="1:24">
      <c r="S47" s="256" t="s">
        <v>307</v>
      </c>
      <c r="T47" s="257" t="s">
        <v>308</v>
      </c>
      <c r="U47" s="167" t="str">
        <f t="shared" si="1"/>
        <v xml:space="preserve">Nancy Dick - Baenan </v>
      </c>
      <c r="V47" s="258"/>
      <c r="X47" s="255" t="s">
        <v>309</v>
      </c>
    </row>
    <row r="48" spans="1:24">
      <c r="S48" s="256" t="s">
        <v>310</v>
      </c>
      <c r="T48" s="257" t="s">
        <v>311</v>
      </c>
      <c r="U48" s="167" t="str">
        <f t="shared" si="1"/>
        <v>Mathew Donoghue</v>
      </c>
      <c r="V48" s="258"/>
      <c r="X48" s="255" t="s">
        <v>312</v>
      </c>
    </row>
    <row r="49" spans="19:24">
      <c r="S49" s="256" t="s">
        <v>313</v>
      </c>
      <c r="T49" s="257" t="s">
        <v>277</v>
      </c>
      <c r="U49" s="167" t="str">
        <f t="shared" si="1"/>
        <v>Mark Duerst</v>
      </c>
      <c r="V49" s="258"/>
      <c r="X49" s="255" t="s">
        <v>314</v>
      </c>
    </row>
    <row r="50" spans="19:24">
      <c r="S50" s="256" t="s">
        <v>313</v>
      </c>
      <c r="T50" s="257" t="s">
        <v>315</v>
      </c>
      <c r="U50" s="167" t="str">
        <f t="shared" si="1"/>
        <v>Leslie Cohen Duerst</v>
      </c>
      <c r="V50" s="258"/>
      <c r="X50" s="255" t="s">
        <v>316</v>
      </c>
    </row>
    <row r="51" spans="19:24">
      <c r="S51" s="256" t="s">
        <v>317</v>
      </c>
      <c r="T51" s="257" t="s">
        <v>318</v>
      </c>
      <c r="U51" s="167" t="str">
        <f t="shared" si="1"/>
        <v>Ted Dunn</v>
      </c>
      <c r="V51" s="258"/>
      <c r="X51" s="255" t="s">
        <v>162</v>
      </c>
    </row>
    <row r="52" spans="19:24">
      <c r="S52" s="256" t="s">
        <v>319</v>
      </c>
      <c r="T52" s="257" t="s">
        <v>320</v>
      </c>
      <c r="U52" s="167" t="str">
        <f t="shared" si="1"/>
        <v>Kevin Edwards</v>
      </c>
      <c r="V52" s="258"/>
      <c r="X52" s="255" t="s">
        <v>194</v>
      </c>
    </row>
    <row r="53" spans="19:24">
      <c r="S53" s="256" t="s">
        <v>319</v>
      </c>
      <c r="T53" s="257" t="s">
        <v>321</v>
      </c>
      <c r="U53" s="167" t="str">
        <f t="shared" si="1"/>
        <v>Teresa Edwards</v>
      </c>
      <c r="V53" s="258"/>
      <c r="X53" s="255" t="s">
        <v>322</v>
      </c>
    </row>
    <row r="54" spans="19:24">
      <c r="S54" s="272" t="s">
        <v>323</v>
      </c>
      <c r="T54" s="273" t="s">
        <v>173</v>
      </c>
      <c r="U54" s="167" t="str">
        <f t="shared" si="1"/>
        <v>Paul Emmerson (63)</v>
      </c>
      <c r="V54" s="258"/>
      <c r="X54" s="255" t="s">
        <v>324</v>
      </c>
    </row>
    <row r="55" spans="19:24">
      <c r="S55" s="256" t="s">
        <v>325</v>
      </c>
      <c r="T55" s="257" t="s">
        <v>326</v>
      </c>
      <c r="U55" s="167" t="str">
        <f t="shared" si="1"/>
        <v>Nick Engineerland</v>
      </c>
      <c r="V55" s="258"/>
      <c r="X55" s="255" t="s">
        <v>327</v>
      </c>
    </row>
    <row r="56" spans="19:24">
      <c r="S56" s="256" t="s">
        <v>328</v>
      </c>
      <c r="T56" s="257" t="s">
        <v>329</v>
      </c>
      <c r="U56" s="167" t="str">
        <f t="shared" si="1"/>
        <v>Gene  Eschmann</v>
      </c>
      <c r="V56" s="258"/>
      <c r="X56" s="255" t="s">
        <v>330</v>
      </c>
    </row>
    <row r="57" spans="19:24">
      <c r="S57" s="256" t="s">
        <v>331</v>
      </c>
      <c r="T57" s="257" t="s">
        <v>332</v>
      </c>
      <c r="U57" s="167" t="str">
        <f t="shared" si="1"/>
        <v>Randy Evers</v>
      </c>
      <c r="V57" s="258"/>
      <c r="X57" s="255" t="s">
        <v>333</v>
      </c>
    </row>
    <row r="58" spans="19:24">
      <c r="S58" s="256" t="s">
        <v>331</v>
      </c>
      <c r="T58" s="257" t="s">
        <v>334</v>
      </c>
      <c r="U58" s="167" t="str">
        <f t="shared" si="1"/>
        <v>Carol Evers</v>
      </c>
      <c r="V58" s="258"/>
      <c r="X58" s="255" t="s">
        <v>335</v>
      </c>
    </row>
    <row r="59" spans="19:24">
      <c r="S59" s="256" t="s">
        <v>336</v>
      </c>
      <c r="T59" s="257" t="s">
        <v>337</v>
      </c>
      <c r="U59" s="167" t="str">
        <f t="shared" si="1"/>
        <v>Eugene W Ezzell, Jr</v>
      </c>
      <c r="V59" s="258"/>
      <c r="X59" s="255" t="s">
        <v>178</v>
      </c>
    </row>
    <row r="60" spans="19:24">
      <c r="S60" s="256" t="s">
        <v>338</v>
      </c>
      <c r="T60" s="257" t="s">
        <v>339</v>
      </c>
      <c r="U60" s="167" t="str">
        <f t="shared" si="1"/>
        <v>Craig Fairbrother</v>
      </c>
      <c r="V60" s="258"/>
      <c r="X60" s="255" t="s">
        <v>340</v>
      </c>
    </row>
    <row r="61" spans="19:24">
      <c r="S61" s="256" t="s">
        <v>341</v>
      </c>
      <c r="T61" s="257" t="s">
        <v>342</v>
      </c>
      <c r="U61" s="167" t="str">
        <f t="shared" si="1"/>
        <v>Cheryl Fairbrother - Gallan</v>
      </c>
      <c r="V61" s="258"/>
      <c r="X61" s="255" t="s">
        <v>343</v>
      </c>
    </row>
    <row r="62" spans="19:24">
      <c r="S62" s="256" t="s">
        <v>344</v>
      </c>
      <c r="T62" s="257" t="s">
        <v>345</v>
      </c>
      <c r="U62" s="167" t="str">
        <f t="shared" si="1"/>
        <v>John Y Finger</v>
      </c>
      <c r="V62" s="258"/>
      <c r="X62" s="255" t="s">
        <v>346</v>
      </c>
    </row>
    <row r="63" spans="19:24">
      <c r="S63" s="256" t="s">
        <v>347</v>
      </c>
      <c r="T63" s="257" t="s">
        <v>202</v>
      </c>
      <c r="U63" s="167" t="str">
        <f t="shared" si="1"/>
        <v>Scott Gagnon</v>
      </c>
      <c r="V63" s="258"/>
      <c r="X63" s="255" t="s">
        <v>348</v>
      </c>
    </row>
    <row r="64" spans="19:24">
      <c r="S64" s="272" t="s">
        <v>349</v>
      </c>
      <c r="T64" s="273" t="s">
        <v>173</v>
      </c>
      <c r="U64" s="167" t="str">
        <f t="shared" si="1"/>
        <v>Paul Giordano</v>
      </c>
      <c r="V64" s="258"/>
      <c r="X64" s="255" t="s">
        <v>199</v>
      </c>
    </row>
    <row r="65" spans="19:24">
      <c r="S65" s="272" t="s">
        <v>349</v>
      </c>
      <c r="T65" s="273" t="s">
        <v>350</v>
      </c>
      <c r="U65" s="167" t="str">
        <f t="shared" si="1"/>
        <v>Karen Giordano</v>
      </c>
      <c r="V65" s="258"/>
      <c r="X65" s="255" t="s">
        <v>351</v>
      </c>
    </row>
    <row r="66" spans="19:24">
      <c r="S66" s="256" t="s">
        <v>352</v>
      </c>
      <c r="T66" s="257" t="s">
        <v>353</v>
      </c>
      <c r="U66" s="167" t="str">
        <f t="shared" si="1"/>
        <v>Jack O. Gladfelter</v>
      </c>
      <c r="V66" s="258"/>
      <c r="X66" s="255" t="s">
        <v>354</v>
      </c>
    </row>
    <row r="67" spans="19:24">
      <c r="S67" s="256" t="s">
        <v>352</v>
      </c>
      <c r="T67" s="257" t="s">
        <v>355</v>
      </c>
      <c r="U67" s="167" t="str">
        <f t="shared" si="1"/>
        <v>Donna Gladfelter</v>
      </c>
      <c r="V67" s="258"/>
      <c r="X67" s="255" t="s">
        <v>356</v>
      </c>
    </row>
    <row r="68" spans="19:24">
      <c r="S68" s="256" t="s">
        <v>357</v>
      </c>
      <c r="T68" s="257" t="s">
        <v>358</v>
      </c>
      <c r="U68" s="167" t="str">
        <f t="shared" si="1"/>
        <v>Dave Graham</v>
      </c>
      <c r="V68" s="258"/>
      <c r="X68" s="255" t="s">
        <v>359</v>
      </c>
    </row>
    <row r="69" spans="19:24">
      <c r="S69" s="256" t="s">
        <v>360</v>
      </c>
      <c r="T69" s="257" t="s">
        <v>361</v>
      </c>
      <c r="U69" s="167" t="str">
        <f t="shared" si="1"/>
        <v>Michael Grajek</v>
      </c>
      <c r="V69" s="258"/>
      <c r="X69" s="255" t="s">
        <v>362</v>
      </c>
    </row>
    <row r="70" spans="19:24">
      <c r="S70" s="256" t="s">
        <v>363</v>
      </c>
      <c r="T70" s="257" t="s">
        <v>364</v>
      </c>
      <c r="U70" s="167" t="str">
        <f t="shared" si="1"/>
        <v>Cindy Grau</v>
      </c>
      <c r="V70" s="258"/>
      <c r="X70" s="255" t="s">
        <v>365</v>
      </c>
    </row>
    <row r="71" spans="19:24">
      <c r="S71" s="256" t="s">
        <v>363</v>
      </c>
      <c r="T71" s="257" t="s">
        <v>366</v>
      </c>
      <c r="U71" s="167" t="str">
        <f t="shared" si="1"/>
        <v>Robert (Rob) Grau</v>
      </c>
      <c r="V71" s="258"/>
      <c r="X71" s="255" t="s">
        <v>175</v>
      </c>
    </row>
    <row r="72" spans="19:24">
      <c r="S72" s="256" t="s">
        <v>367</v>
      </c>
      <c r="T72" s="257" t="s">
        <v>215</v>
      </c>
      <c r="U72" s="167" t="str">
        <f t="shared" si="1"/>
        <v>Richard Gray</v>
      </c>
      <c r="V72" s="258"/>
      <c r="X72" s="255" t="s">
        <v>171</v>
      </c>
    </row>
    <row r="73" spans="19:24">
      <c r="S73" s="256" t="s">
        <v>368</v>
      </c>
      <c r="T73" s="257" t="s">
        <v>369</v>
      </c>
      <c r="U73" s="167" t="str">
        <f t="shared" si="1"/>
        <v>Gene Harshbarger</v>
      </c>
      <c r="V73" s="258"/>
      <c r="X73" s="255" t="s">
        <v>370</v>
      </c>
    </row>
    <row r="74" spans="19:24">
      <c r="S74" s="256" t="s">
        <v>371</v>
      </c>
      <c r="T74" s="257" t="s">
        <v>273</v>
      </c>
      <c r="U74" s="167" t="str">
        <f t="shared" si="1"/>
        <v>Robert Hoffman</v>
      </c>
      <c r="V74" s="258"/>
      <c r="X74" s="255" t="s">
        <v>372</v>
      </c>
    </row>
    <row r="75" spans="19:24">
      <c r="S75" s="256" t="s">
        <v>371</v>
      </c>
      <c r="T75" s="257" t="s">
        <v>373</v>
      </c>
      <c r="U75" s="167" t="str">
        <f t="shared" si="1"/>
        <v>Darlene Hoffman</v>
      </c>
      <c r="V75" s="258"/>
      <c r="X75" s="255" t="s">
        <v>374</v>
      </c>
    </row>
    <row r="76" spans="19:24">
      <c r="S76" s="256" t="s">
        <v>375</v>
      </c>
      <c r="T76" s="257" t="s">
        <v>376</v>
      </c>
      <c r="U76" s="167" t="str">
        <f t="shared" si="1"/>
        <v>John (Jay) Horn</v>
      </c>
      <c r="V76" s="258"/>
      <c r="X76" s="255" t="s">
        <v>377</v>
      </c>
    </row>
    <row r="77" spans="19:24">
      <c r="S77" s="272" t="s">
        <v>375</v>
      </c>
      <c r="T77" s="273" t="s">
        <v>378</v>
      </c>
      <c r="U77" s="167" t="str">
        <f t="shared" si="1"/>
        <v>M  Richard Horn</v>
      </c>
      <c r="V77" s="258"/>
      <c r="X77" s="255" t="s">
        <v>379</v>
      </c>
    </row>
    <row r="78" spans="19:24">
      <c r="S78" s="272" t="s">
        <v>375</v>
      </c>
      <c r="T78" s="273" t="s">
        <v>380</v>
      </c>
      <c r="U78" s="167" t="str">
        <f t="shared" si="1"/>
        <v>Kate Horn</v>
      </c>
      <c r="V78" s="258"/>
      <c r="X78" s="255" t="s">
        <v>381</v>
      </c>
    </row>
    <row r="79" spans="19:24">
      <c r="S79" s="256" t="s">
        <v>382</v>
      </c>
      <c r="T79" s="257" t="s">
        <v>383</v>
      </c>
      <c r="U79" s="167" t="str">
        <f t="shared" si="1"/>
        <v>Anita Hussey</v>
      </c>
      <c r="V79" s="258"/>
      <c r="X79" s="255" t="s">
        <v>384</v>
      </c>
    </row>
    <row r="80" spans="19:24">
      <c r="S80" s="256" t="s">
        <v>385</v>
      </c>
      <c r="T80" s="257" t="s">
        <v>386</v>
      </c>
      <c r="U80" s="167" t="str">
        <f t="shared" ref="U80:U143" si="2">T80&amp;" "&amp;S80</f>
        <v>Diana Hutchinson</v>
      </c>
      <c r="V80" s="258"/>
      <c r="X80" s="255" t="s">
        <v>387</v>
      </c>
    </row>
    <row r="81" spans="19:24">
      <c r="S81" s="256" t="s">
        <v>385</v>
      </c>
      <c r="T81" s="257" t="s">
        <v>388</v>
      </c>
      <c r="U81" s="167" t="str">
        <f t="shared" si="2"/>
        <v>Tom Hutchinson</v>
      </c>
      <c r="V81" s="258"/>
      <c r="X81" s="255" t="s">
        <v>389</v>
      </c>
    </row>
    <row r="82" spans="19:24">
      <c r="S82" s="256" t="s">
        <v>390</v>
      </c>
      <c r="T82" s="257" t="s">
        <v>391</v>
      </c>
      <c r="U82" s="167" t="str">
        <f t="shared" si="2"/>
        <v>Gary Hyman</v>
      </c>
      <c r="V82" s="258"/>
      <c r="X82" s="255" t="s">
        <v>392</v>
      </c>
    </row>
    <row r="83" spans="19:24">
      <c r="S83" s="256" t="s">
        <v>393</v>
      </c>
      <c r="T83" s="257" t="s">
        <v>394</v>
      </c>
      <c r="U83" s="167" t="str">
        <f t="shared" si="2"/>
        <v>James Jatko</v>
      </c>
      <c r="V83" s="258"/>
      <c r="X83" s="255" t="s">
        <v>395</v>
      </c>
    </row>
    <row r="84" spans="19:24">
      <c r="S84" s="256" t="s">
        <v>396</v>
      </c>
      <c r="T84" s="257" t="s">
        <v>397</v>
      </c>
      <c r="U84" s="167" t="str">
        <f t="shared" si="2"/>
        <v>Evan Jennings</v>
      </c>
      <c r="V84" s="258"/>
      <c r="X84" s="255" t="s">
        <v>398</v>
      </c>
    </row>
    <row r="85" spans="19:24">
      <c r="S85" s="256" t="s">
        <v>399</v>
      </c>
      <c r="T85" s="257" t="s">
        <v>400</v>
      </c>
      <c r="U85" s="167" t="str">
        <f t="shared" si="2"/>
        <v>Lester Jessup</v>
      </c>
      <c r="V85" s="258"/>
      <c r="X85" s="255" t="s">
        <v>401</v>
      </c>
    </row>
    <row r="86" spans="19:24">
      <c r="S86" s="256" t="s">
        <v>399</v>
      </c>
      <c r="T86" s="257" t="s">
        <v>402</v>
      </c>
      <c r="U86" s="167" t="str">
        <f t="shared" si="2"/>
        <v>Cornelia Jessup</v>
      </c>
      <c r="V86" s="258"/>
      <c r="X86" s="255" t="s">
        <v>403</v>
      </c>
    </row>
    <row r="87" spans="19:24">
      <c r="S87" s="256" t="s">
        <v>404</v>
      </c>
      <c r="T87" s="257" t="s">
        <v>405</v>
      </c>
      <c r="U87" s="167" t="str">
        <f t="shared" si="2"/>
        <v>Reid C Johnson</v>
      </c>
      <c r="V87" s="258"/>
      <c r="X87" s="255" t="s">
        <v>406</v>
      </c>
    </row>
    <row r="88" spans="19:24">
      <c r="S88" s="256" t="s">
        <v>404</v>
      </c>
      <c r="T88" s="257" t="s">
        <v>407</v>
      </c>
      <c r="U88" s="167" t="str">
        <f t="shared" si="2"/>
        <v>Jack Johnson</v>
      </c>
      <c r="V88" s="258"/>
      <c r="X88" s="255" t="s">
        <v>408</v>
      </c>
    </row>
    <row r="89" spans="19:24">
      <c r="S89" s="256" t="s">
        <v>409</v>
      </c>
      <c r="T89" s="257" t="s">
        <v>228</v>
      </c>
      <c r="U89" s="167" t="str">
        <f t="shared" si="2"/>
        <v>David Johnson - Mitchell</v>
      </c>
      <c r="V89" s="258"/>
      <c r="X89" s="255" t="s">
        <v>410</v>
      </c>
    </row>
    <row r="90" spans="19:24">
      <c r="S90" s="256" t="s">
        <v>411</v>
      </c>
      <c r="T90" s="257" t="s">
        <v>412</v>
      </c>
      <c r="U90" s="167" t="str">
        <f t="shared" si="2"/>
        <v>Greg Johnston</v>
      </c>
      <c r="V90" s="258"/>
      <c r="X90" s="255" t="s">
        <v>413</v>
      </c>
    </row>
    <row r="91" spans="19:24">
      <c r="S91" s="256" t="s">
        <v>411</v>
      </c>
      <c r="T91" s="257" t="s">
        <v>414</v>
      </c>
      <c r="U91" s="167" t="str">
        <f t="shared" si="2"/>
        <v>Joseph (17) Johnston</v>
      </c>
      <c r="V91" s="258"/>
      <c r="X91" s="255" t="s">
        <v>415</v>
      </c>
    </row>
    <row r="92" spans="19:24">
      <c r="S92" s="256" t="s">
        <v>411</v>
      </c>
      <c r="T92" s="257" t="s">
        <v>416</v>
      </c>
      <c r="U92" s="167" t="str">
        <f t="shared" si="2"/>
        <v>Joshua (14) Johnston</v>
      </c>
      <c r="V92" s="258"/>
      <c r="X92" s="255" t="s">
        <v>417</v>
      </c>
    </row>
    <row r="93" spans="19:24">
      <c r="S93" s="256" t="s">
        <v>411</v>
      </c>
      <c r="T93" s="257" t="s">
        <v>418</v>
      </c>
      <c r="U93" s="167" t="str">
        <f t="shared" si="2"/>
        <v>Marnai Johnston</v>
      </c>
      <c r="V93" s="258"/>
      <c r="X93" s="255" t="s">
        <v>419</v>
      </c>
    </row>
    <row r="94" spans="19:24">
      <c r="S94" s="256" t="s">
        <v>420</v>
      </c>
      <c r="T94" s="257" t="s">
        <v>421</v>
      </c>
      <c r="U94" s="167" t="str">
        <f t="shared" si="2"/>
        <v>Wayne Jones</v>
      </c>
      <c r="V94" s="258"/>
      <c r="X94" s="255" t="s">
        <v>422</v>
      </c>
    </row>
    <row r="95" spans="19:24">
      <c r="S95" s="256" t="s">
        <v>423</v>
      </c>
      <c r="T95" s="257" t="s">
        <v>424</v>
      </c>
      <c r="U95" s="167" t="str">
        <f t="shared" si="2"/>
        <v>Vivian Joyner</v>
      </c>
      <c r="V95" s="258"/>
      <c r="X95" s="255" t="s">
        <v>425</v>
      </c>
    </row>
    <row r="96" spans="19:24">
      <c r="S96" s="256" t="s">
        <v>426</v>
      </c>
      <c r="T96" s="257" t="s">
        <v>273</v>
      </c>
      <c r="U96" s="167" t="str">
        <f t="shared" si="2"/>
        <v>Robert Kaplan</v>
      </c>
      <c r="V96" s="258"/>
      <c r="X96" s="255" t="s">
        <v>427</v>
      </c>
    </row>
    <row r="97" spans="19:24">
      <c r="S97" s="256" t="s">
        <v>428</v>
      </c>
      <c r="T97" s="257" t="s">
        <v>429</v>
      </c>
      <c r="U97" s="167" t="str">
        <f t="shared" si="2"/>
        <v>Mike Kearse</v>
      </c>
      <c r="V97" s="258"/>
      <c r="X97" s="255" t="s">
        <v>430</v>
      </c>
    </row>
    <row r="98" spans="19:24">
      <c r="S98" s="256" t="s">
        <v>431</v>
      </c>
      <c r="T98" s="257" t="s">
        <v>432</v>
      </c>
      <c r="U98" s="167" t="str">
        <f t="shared" si="2"/>
        <v>William Kincheloe</v>
      </c>
      <c r="V98" s="258"/>
      <c r="X98" s="255" t="s">
        <v>433</v>
      </c>
    </row>
    <row r="99" spans="19:24">
      <c r="S99" s="256" t="s">
        <v>434</v>
      </c>
      <c r="T99" s="257" t="s">
        <v>435</v>
      </c>
      <c r="U99" s="167" t="str">
        <f t="shared" si="2"/>
        <v>Linda Koss</v>
      </c>
      <c r="V99" s="258"/>
      <c r="X99" s="255" t="s">
        <v>436</v>
      </c>
    </row>
    <row r="100" spans="19:24">
      <c r="S100" s="256" t="s">
        <v>434</v>
      </c>
      <c r="T100" s="257" t="s">
        <v>437</v>
      </c>
      <c r="U100" s="167" t="str">
        <f t="shared" si="2"/>
        <v>Roger A Koss</v>
      </c>
      <c r="V100" s="258"/>
      <c r="X100" s="255" t="s">
        <v>189</v>
      </c>
    </row>
    <row r="101" spans="19:24">
      <c r="S101" s="256" t="s">
        <v>438</v>
      </c>
      <c r="T101" s="257" t="s">
        <v>439</v>
      </c>
      <c r="U101" s="167" t="str">
        <f t="shared" si="2"/>
        <v>Art Kotz</v>
      </c>
      <c r="V101" s="258"/>
      <c r="X101" s="255" t="s">
        <v>440</v>
      </c>
    </row>
    <row r="102" spans="19:24">
      <c r="S102" s="272" t="s">
        <v>441</v>
      </c>
      <c r="T102" s="273" t="s">
        <v>442</v>
      </c>
      <c r="U102" s="167" t="str">
        <f t="shared" si="2"/>
        <v>Thomas Kreuzinger</v>
      </c>
      <c r="V102" s="258"/>
      <c r="X102" s="255" t="s">
        <v>443</v>
      </c>
    </row>
    <row r="103" spans="19:24">
      <c r="S103" s="256" t="s">
        <v>444</v>
      </c>
      <c r="T103" s="257" t="s">
        <v>445</v>
      </c>
      <c r="U103" s="167" t="str">
        <f t="shared" si="2"/>
        <v>Calvin Kuttner 16</v>
      </c>
      <c r="V103" s="258"/>
      <c r="X103" s="255" t="s">
        <v>446</v>
      </c>
    </row>
    <row r="104" spans="19:24">
      <c r="S104" s="256" t="s">
        <v>447</v>
      </c>
      <c r="T104" s="257" t="s">
        <v>448</v>
      </c>
      <c r="U104" s="167" t="str">
        <f t="shared" si="2"/>
        <v>M Gray Lackey</v>
      </c>
      <c r="V104" s="258"/>
      <c r="X104" s="255" t="s">
        <v>449</v>
      </c>
    </row>
    <row r="105" spans="19:24">
      <c r="S105" s="256" t="s">
        <v>447</v>
      </c>
      <c r="T105" s="257" t="s">
        <v>450</v>
      </c>
      <c r="U105" s="167" t="str">
        <f t="shared" si="2"/>
        <v>Mack E Lackey</v>
      </c>
      <c r="V105" s="258"/>
      <c r="X105" s="255" t="s">
        <v>451</v>
      </c>
    </row>
    <row r="106" spans="19:24">
      <c r="S106" s="256" t="s">
        <v>452</v>
      </c>
      <c r="T106" s="257" t="s">
        <v>453</v>
      </c>
      <c r="U106" s="167" t="str">
        <f t="shared" si="2"/>
        <v>Richard T Lasater</v>
      </c>
      <c r="V106" s="258"/>
      <c r="X106" s="255" t="s">
        <v>454</v>
      </c>
    </row>
    <row r="107" spans="19:24">
      <c r="S107" s="256" t="s">
        <v>455</v>
      </c>
      <c r="T107" s="257" t="s">
        <v>456</v>
      </c>
      <c r="U107" s="167" t="str">
        <f t="shared" si="2"/>
        <v>David D. Lathrop</v>
      </c>
      <c r="V107" s="258"/>
      <c r="X107" s="255" t="s">
        <v>457</v>
      </c>
    </row>
    <row r="108" spans="19:24">
      <c r="S108" s="256" t="s">
        <v>458</v>
      </c>
      <c r="T108" s="257" t="s">
        <v>459</v>
      </c>
      <c r="U108" s="167" t="str">
        <f t="shared" si="2"/>
        <v>Matt Lindenmuth</v>
      </c>
      <c r="V108" s="258"/>
      <c r="X108" s="255" t="s">
        <v>460</v>
      </c>
    </row>
    <row r="109" spans="19:24">
      <c r="S109" s="256" t="s">
        <v>461</v>
      </c>
      <c r="T109" s="257" t="s">
        <v>462</v>
      </c>
      <c r="U109" s="167" t="str">
        <f t="shared" si="2"/>
        <v>Leon T Lucas</v>
      </c>
      <c r="V109" s="258"/>
      <c r="X109" s="255" t="s">
        <v>463</v>
      </c>
    </row>
    <row r="110" spans="19:24">
      <c r="S110" s="256" t="s">
        <v>464</v>
      </c>
      <c r="T110" s="257" t="s">
        <v>465</v>
      </c>
      <c r="U110" s="167" t="str">
        <f t="shared" si="2"/>
        <v>Michael S MacLean</v>
      </c>
      <c r="V110" s="258"/>
      <c r="X110" s="255" t="s">
        <v>466</v>
      </c>
    </row>
    <row r="111" spans="19:24">
      <c r="S111" s="256" t="s">
        <v>464</v>
      </c>
      <c r="T111" s="257" t="s">
        <v>467</v>
      </c>
      <c r="U111" s="167" t="str">
        <f t="shared" si="2"/>
        <v>Emma (2) MacLean</v>
      </c>
      <c r="V111" s="258"/>
      <c r="X111" s="255" t="s">
        <v>468</v>
      </c>
    </row>
    <row r="112" spans="19:24">
      <c r="S112" s="256" t="s">
        <v>464</v>
      </c>
      <c r="T112" s="257" t="s">
        <v>469</v>
      </c>
      <c r="U112" s="167" t="str">
        <f t="shared" si="2"/>
        <v>Lindsay (4) MacLean</v>
      </c>
      <c r="V112" s="258"/>
      <c r="X112" s="255" t="s">
        <v>470</v>
      </c>
    </row>
    <row r="113" spans="19:24">
      <c r="S113" s="256" t="s">
        <v>464</v>
      </c>
      <c r="T113" s="257" t="s">
        <v>471</v>
      </c>
      <c r="U113" s="167" t="str">
        <f t="shared" si="2"/>
        <v>Amy MacLean</v>
      </c>
      <c r="V113" s="258"/>
      <c r="X113" s="255" t="s">
        <v>472</v>
      </c>
    </row>
    <row r="114" spans="19:24">
      <c r="S114" s="256" t="s">
        <v>473</v>
      </c>
      <c r="T114" s="257" t="s">
        <v>474</v>
      </c>
      <c r="U114" s="167" t="str">
        <f t="shared" si="2"/>
        <v>Jonathan D. Macy</v>
      </c>
      <c r="V114" s="258"/>
      <c r="X114" s="255" t="s">
        <v>475</v>
      </c>
    </row>
    <row r="115" spans="19:24">
      <c r="S115" s="256" t="s">
        <v>476</v>
      </c>
      <c r="T115" s="257" t="s">
        <v>477</v>
      </c>
      <c r="U115" s="167" t="str">
        <f t="shared" si="2"/>
        <v>Robert P Majors, Jr</v>
      </c>
      <c r="V115" s="258"/>
      <c r="X115" s="255" t="s">
        <v>478</v>
      </c>
    </row>
    <row r="116" spans="19:24">
      <c r="S116" s="256" t="s">
        <v>479</v>
      </c>
      <c r="T116" s="257" t="s">
        <v>480</v>
      </c>
      <c r="U116" s="167" t="str">
        <f t="shared" si="2"/>
        <v>James W Mangum</v>
      </c>
      <c r="V116" s="258"/>
      <c r="X116" s="255" t="s">
        <v>481</v>
      </c>
    </row>
    <row r="117" spans="19:24">
      <c r="S117" s="256" t="s">
        <v>482</v>
      </c>
      <c r="T117" s="257" t="s">
        <v>205</v>
      </c>
      <c r="U117" s="167" t="str">
        <f t="shared" si="2"/>
        <v>John Manhard</v>
      </c>
      <c r="V117" s="258"/>
      <c r="X117" s="255" t="s">
        <v>483</v>
      </c>
    </row>
    <row r="118" spans="19:24">
      <c r="S118" s="256" t="s">
        <v>484</v>
      </c>
      <c r="T118" s="257" t="s">
        <v>485</v>
      </c>
      <c r="U118" s="167" t="str">
        <f t="shared" si="2"/>
        <v>Felix Markham</v>
      </c>
      <c r="V118" s="258"/>
      <c r="X118" s="255" t="s">
        <v>486</v>
      </c>
    </row>
    <row r="119" spans="19:24">
      <c r="S119" s="256" t="s">
        <v>487</v>
      </c>
      <c r="T119" s="257" t="s">
        <v>488</v>
      </c>
      <c r="U119" s="167" t="str">
        <f t="shared" si="2"/>
        <v>Kenneth Marks</v>
      </c>
      <c r="V119" s="258"/>
      <c r="X119" s="255" t="s">
        <v>489</v>
      </c>
    </row>
    <row r="120" spans="19:24">
      <c r="S120" s="256" t="s">
        <v>490</v>
      </c>
      <c r="T120" s="257" t="s">
        <v>491</v>
      </c>
      <c r="U120" s="167" t="str">
        <f t="shared" si="2"/>
        <v>Donald Marshall</v>
      </c>
      <c r="V120" s="258"/>
      <c r="X120" s="255" t="s">
        <v>161</v>
      </c>
    </row>
    <row r="121" spans="19:24">
      <c r="S121" s="272" t="s">
        <v>492</v>
      </c>
      <c r="T121" s="273" t="s">
        <v>493</v>
      </c>
      <c r="U121" s="167" t="str">
        <f t="shared" si="2"/>
        <v>Logan Martin</v>
      </c>
      <c r="V121" s="258"/>
      <c r="X121" s="255" t="s">
        <v>494</v>
      </c>
    </row>
    <row r="122" spans="19:24">
      <c r="S122" s="256" t="s">
        <v>495</v>
      </c>
      <c r="T122" s="257" t="s">
        <v>496</v>
      </c>
      <c r="U122" s="167" t="str">
        <f t="shared" si="2"/>
        <v>Alan Mattson, Jr.</v>
      </c>
      <c r="V122" s="258"/>
      <c r="X122" s="255" t="s">
        <v>497</v>
      </c>
    </row>
    <row r="123" spans="19:24">
      <c r="S123" s="256" t="s">
        <v>498</v>
      </c>
      <c r="T123" s="257" t="s">
        <v>202</v>
      </c>
      <c r="U123" s="167" t="str">
        <f t="shared" si="2"/>
        <v>Scott McElwaine</v>
      </c>
      <c r="V123" s="258"/>
      <c r="X123" s="255" t="s">
        <v>499</v>
      </c>
    </row>
    <row r="124" spans="19:24">
      <c r="S124" s="256" t="s">
        <v>500</v>
      </c>
      <c r="T124" s="257" t="s">
        <v>442</v>
      </c>
      <c r="U124" s="167" t="str">
        <f t="shared" si="2"/>
        <v>Thomas McGraw</v>
      </c>
      <c r="V124" s="258"/>
      <c r="X124" s="255" t="s">
        <v>501</v>
      </c>
    </row>
    <row r="125" spans="19:24">
      <c r="S125" s="256" t="s">
        <v>502</v>
      </c>
      <c r="T125" s="257" t="s">
        <v>361</v>
      </c>
      <c r="U125" s="167" t="str">
        <f t="shared" si="2"/>
        <v>Michael McKinney</v>
      </c>
      <c r="V125" s="258"/>
      <c r="X125" s="255" t="s">
        <v>503</v>
      </c>
    </row>
    <row r="126" spans="19:24">
      <c r="S126" s="256" t="s">
        <v>504</v>
      </c>
      <c r="T126" s="257" t="s">
        <v>505</v>
      </c>
      <c r="U126" s="167" t="str">
        <f t="shared" si="2"/>
        <v>James B Meade</v>
      </c>
      <c r="V126" s="258"/>
      <c r="X126" s="255" t="s">
        <v>506</v>
      </c>
    </row>
    <row r="127" spans="19:24">
      <c r="S127" s="272" t="s">
        <v>507</v>
      </c>
      <c r="T127" s="273" t="s">
        <v>508</v>
      </c>
      <c r="U127" s="167" t="str">
        <f t="shared" si="2"/>
        <v>Jessica Meredith</v>
      </c>
      <c r="V127" s="258"/>
      <c r="X127" s="255" t="s">
        <v>509</v>
      </c>
    </row>
    <row r="128" spans="19:24">
      <c r="S128" s="272" t="s">
        <v>507</v>
      </c>
      <c r="T128" s="273" t="s">
        <v>510</v>
      </c>
      <c r="U128" s="167" t="str">
        <f t="shared" si="2"/>
        <v>Russ Meredith</v>
      </c>
      <c r="V128" s="258"/>
      <c r="X128" s="255" t="s">
        <v>511</v>
      </c>
    </row>
    <row r="129" spans="19:24">
      <c r="S129" s="256" t="s">
        <v>512</v>
      </c>
      <c r="T129" s="257" t="s">
        <v>513</v>
      </c>
      <c r="U129" s="167" t="str">
        <f t="shared" si="2"/>
        <v>Brenda Middour</v>
      </c>
      <c r="V129" s="258"/>
      <c r="X129" s="255" t="s">
        <v>514</v>
      </c>
    </row>
    <row r="130" spans="19:24">
      <c r="S130" s="256" t="s">
        <v>515</v>
      </c>
      <c r="T130" s="257" t="s">
        <v>516</v>
      </c>
      <c r="U130" s="167" t="str">
        <f t="shared" si="2"/>
        <v>Robert C Middour, Jr</v>
      </c>
      <c r="V130" s="258"/>
      <c r="X130" s="255" t="s">
        <v>517</v>
      </c>
    </row>
    <row r="131" spans="19:24">
      <c r="S131" s="256" t="s">
        <v>518</v>
      </c>
      <c r="T131" s="257" t="s">
        <v>519</v>
      </c>
      <c r="U131" s="167" t="str">
        <f t="shared" si="2"/>
        <v>Joe Mills</v>
      </c>
      <c r="V131" s="258"/>
      <c r="X131" s="255" t="s">
        <v>182</v>
      </c>
    </row>
    <row r="132" spans="19:24">
      <c r="S132" s="256" t="s">
        <v>518</v>
      </c>
      <c r="T132" s="257" t="s">
        <v>520</v>
      </c>
      <c r="U132" s="167" t="str">
        <f t="shared" si="2"/>
        <v>Vickie Mills</v>
      </c>
      <c r="V132" s="258"/>
      <c r="X132" s="255" t="s">
        <v>521</v>
      </c>
    </row>
    <row r="133" spans="19:24">
      <c r="S133" s="256" t="s">
        <v>522</v>
      </c>
      <c r="T133" s="257" t="s">
        <v>523</v>
      </c>
      <c r="U133" s="167" t="str">
        <f t="shared" si="2"/>
        <v>Charles J Moody III</v>
      </c>
      <c r="V133" s="258"/>
      <c r="X133" s="255" t="s">
        <v>524</v>
      </c>
    </row>
    <row r="134" spans="19:24">
      <c r="S134" s="256" t="s">
        <v>525</v>
      </c>
      <c r="T134" s="257" t="s">
        <v>526</v>
      </c>
      <c r="U134" s="167" t="str">
        <f t="shared" si="2"/>
        <v>John F Morck</v>
      </c>
      <c r="V134" s="258"/>
      <c r="X134" s="255" t="s">
        <v>187</v>
      </c>
    </row>
    <row r="135" spans="19:24">
      <c r="S135" s="256" t="s">
        <v>525</v>
      </c>
      <c r="T135" s="257" t="s">
        <v>527</v>
      </c>
      <c r="U135" s="167" t="str">
        <f t="shared" si="2"/>
        <v>Debbie Morck</v>
      </c>
      <c r="V135" s="258"/>
      <c r="X135" s="255" t="s">
        <v>528</v>
      </c>
    </row>
    <row r="136" spans="19:24">
      <c r="S136" s="256" t="s">
        <v>529</v>
      </c>
      <c r="T136" s="257" t="s">
        <v>530</v>
      </c>
      <c r="U136" s="167" t="str">
        <f t="shared" si="2"/>
        <v>Robert R Morrison</v>
      </c>
      <c r="V136" s="258"/>
      <c r="X136" s="255" t="s">
        <v>531</v>
      </c>
    </row>
    <row r="137" spans="19:24">
      <c r="S137" s="256" t="s">
        <v>532</v>
      </c>
      <c r="T137" s="257" t="s">
        <v>533</v>
      </c>
      <c r="U137" s="167" t="str">
        <f t="shared" si="2"/>
        <v>Pam Muller</v>
      </c>
      <c r="V137" s="258"/>
      <c r="X137" s="255" t="s">
        <v>534</v>
      </c>
    </row>
    <row r="138" spans="19:24">
      <c r="S138" s="272" t="s">
        <v>535</v>
      </c>
      <c r="T138" s="273" t="s">
        <v>536</v>
      </c>
      <c r="U138" s="167" t="str">
        <f t="shared" si="2"/>
        <v>Joseph Naismith</v>
      </c>
      <c r="V138" s="258"/>
      <c r="X138" s="255" t="s">
        <v>537</v>
      </c>
    </row>
    <row r="139" spans="19:24">
      <c r="S139" s="256" t="s">
        <v>538</v>
      </c>
      <c r="T139" s="257" t="s">
        <v>539</v>
      </c>
      <c r="U139" s="167" t="str">
        <f t="shared" si="2"/>
        <v>Walter R. (Bob) Newton</v>
      </c>
      <c r="V139" s="258"/>
      <c r="X139" s="255" t="s">
        <v>540</v>
      </c>
    </row>
    <row r="140" spans="19:24">
      <c r="S140" s="256" t="s">
        <v>541</v>
      </c>
      <c r="T140" s="257" t="s">
        <v>542</v>
      </c>
      <c r="U140" s="167" t="str">
        <f t="shared" si="2"/>
        <v>Ralph W Northcutt</v>
      </c>
      <c r="V140" s="258"/>
      <c r="X140" s="255" t="s">
        <v>543</v>
      </c>
    </row>
    <row r="141" spans="19:24">
      <c r="S141" s="256" t="s">
        <v>544</v>
      </c>
      <c r="T141" s="257" t="s">
        <v>545</v>
      </c>
      <c r="U141" s="167" t="str">
        <f t="shared" si="2"/>
        <v>Dan Oberklein</v>
      </c>
      <c r="V141" s="258"/>
      <c r="X141" s="255" t="s">
        <v>546</v>
      </c>
    </row>
    <row r="142" spans="19:24">
      <c r="S142" s="256" t="s">
        <v>547</v>
      </c>
      <c r="T142" s="257" t="s">
        <v>548</v>
      </c>
      <c r="U142" s="167" t="str">
        <f t="shared" si="2"/>
        <v>Kyle Obermiller</v>
      </c>
      <c r="V142" s="258"/>
      <c r="X142" s="255" t="s">
        <v>224</v>
      </c>
    </row>
    <row r="143" spans="19:24">
      <c r="S143" s="256" t="s">
        <v>549</v>
      </c>
      <c r="T143" s="257" t="s">
        <v>211</v>
      </c>
      <c r="U143" s="167" t="str">
        <f t="shared" si="2"/>
        <v>Dennis Olsen</v>
      </c>
      <c r="V143" s="258"/>
      <c r="X143" s="255" t="s">
        <v>550</v>
      </c>
    </row>
    <row r="144" spans="19:24">
      <c r="S144" s="256" t="s">
        <v>549</v>
      </c>
      <c r="T144" s="257" t="s">
        <v>551</v>
      </c>
      <c r="U144" s="167" t="str">
        <f t="shared" ref="U144:U208" si="3">T144&amp;" "&amp;S144</f>
        <v>Marian Olsen</v>
      </c>
      <c r="V144" s="258"/>
      <c r="X144" s="255" t="s">
        <v>552</v>
      </c>
    </row>
    <row r="145" spans="19:24">
      <c r="S145" s="272" t="s">
        <v>553</v>
      </c>
      <c r="T145" s="273" t="s">
        <v>554</v>
      </c>
      <c r="U145" s="167" t="str">
        <f t="shared" si="3"/>
        <v>Nicholas Pace</v>
      </c>
      <c r="V145" s="258"/>
      <c r="X145" s="255" t="s">
        <v>555</v>
      </c>
    </row>
    <row r="146" spans="19:24">
      <c r="S146" s="256" t="s">
        <v>556</v>
      </c>
      <c r="T146" s="257" t="s">
        <v>334</v>
      </c>
      <c r="U146" s="167" t="str">
        <f t="shared" si="3"/>
        <v>Carol Parker</v>
      </c>
      <c r="V146" s="258"/>
      <c r="X146" s="255" t="s">
        <v>557</v>
      </c>
    </row>
    <row r="147" spans="19:24">
      <c r="S147" s="256" t="s">
        <v>558</v>
      </c>
      <c r="T147" s="257" t="s">
        <v>559</v>
      </c>
      <c r="U147" s="167" t="str">
        <f t="shared" si="3"/>
        <v>Davette Pate (Whitlock)</v>
      </c>
      <c r="V147" s="258"/>
      <c r="X147" s="255" t="s">
        <v>560</v>
      </c>
    </row>
    <row r="148" spans="19:24">
      <c r="S148" s="256" t="s">
        <v>558</v>
      </c>
      <c r="T148" s="257" t="s">
        <v>561</v>
      </c>
      <c r="U148" s="167" t="str">
        <f t="shared" si="3"/>
        <v>Elle (18) Pate (Whitlock)</v>
      </c>
      <c r="V148" s="258"/>
      <c r="X148" s="255" t="s">
        <v>562</v>
      </c>
    </row>
    <row r="149" spans="19:24">
      <c r="S149" s="256" t="s">
        <v>563</v>
      </c>
      <c r="T149" s="257" t="s">
        <v>564</v>
      </c>
      <c r="U149" s="167" t="str">
        <f t="shared" si="3"/>
        <v>Joey Pate(26)</v>
      </c>
      <c r="V149" s="258"/>
      <c r="X149" s="255" t="s">
        <v>565</v>
      </c>
    </row>
    <row r="150" spans="19:24">
      <c r="S150" s="256" t="s">
        <v>566</v>
      </c>
      <c r="T150" s="257" t="s">
        <v>202</v>
      </c>
      <c r="U150" s="167" t="str">
        <f t="shared" si="3"/>
        <v>Scott Payne</v>
      </c>
      <c r="V150" s="258"/>
      <c r="X150" s="255" t="s">
        <v>567</v>
      </c>
    </row>
    <row r="151" spans="19:24">
      <c r="S151" s="256" t="s">
        <v>568</v>
      </c>
      <c r="T151" s="257" t="s">
        <v>569</v>
      </c>
      <c r="U151" s="167" t="str">
        <f t="shared" si="3"/>
        <v>Stephen G Peterson, Jr</v>
      </c>
      <c r="V151" s="258"/>
      <c r="X151" s="255" t="s">
        <v>570</v>
      </c>
    </row>
    <row r="152" spans="19:24">
      <c r="S152" s="256" t="s">
        <v>571</v>
      </c>
      <c r="T152" s="257" t="s">
        <v>572</v>
      </c>
      <c r="U152" s="167" t="str">
        <f t="shared" si="3"/>
        <v>Jeffrey Portzer</v>
      </c>
      <c r="V152" s="258"/>
      <c r="X152" s="255" t="s">
        <v>573</v>
      </c>
    </row>
    <row r="153" spans="19:24">
      <c r="S153" s="256" t="s">
        <v>574</v>
      </c>
      <c r="T153" s="257" t="s">
        <v>575</v>
      </c>
      <c r="U153" s="167" t="str">
        <f t="shared" si="3"/>
        <v>Janel Portzet (Thomas)</v>
      </c>
      <c r="V153" s="258"/>
      <c r="X153" s="255" t="s">
        <v>576</v>
      </c>
    </row>
    <row r="154" spans="19:24">
      <c r="S154" s="256" t="s">
        <v>577</v>
      </c>
      <c r="T154" s="257" t="s">
        <v>578</v>
      </c>
      <c r="U154" s="167" t="str">
        <f t="shared" si="3"/>
        <v>James A Reagan, III</v>
      </c>
      <c r="V154" s="258"/>
      <c r="X154" s="255" t="s">
        <v>579</v>
      </c>
    </row>
    <row r="155" spans="19:24">
      <c r="S155" s="256" t="s">
        <v>580</v>
      </c>
      <c r="T155" s="257" t="s">
        <v>318</v>
      </c>
      <c r="U155" s="167" t="str">
        <f t="shared" si="3"/>
        <v>Ted Richman</v>
      </c>
      <c r="V155" s="258"/>
      <c r="X155" s="255" t="s">
        <v>581</v>
      </c>
    </row>
    <row r="156" spans="19:24">
      <c r="S156" s="256" t="s">
        <v>582</v>
      </c>
      <c r="T156" s="257" t="s">
        <v>583</v>
      </c>
      <c r="U156" s="167" t="str">
        <f t="shared" si="3"/>
        <v>Galen Robertson</v>
      </c>
      <c r="V156" s="258"/>
      <c r="X156" s="255" t="s">
        <v>584</v>
      </c>
    </row>
    <row r="157" spans="19:24">
      <c r="S157" s="256" t="s">
        <v>585</v>
      </c>
      <c r="T157" s="257" t="s">
        <v>228</v>
      </c>
      <c r="U157" s="167" t="str">
        <f t="shared" si="3"/>
        <v>David Robinson</v>
      </c>
      <c r="V157" s="258"/>
      <c r="X157" s="255" t="s">
        <v>586</v>
      </c>
    </row>
    <row r="158" spans="19:24">
      <c r="S158" s="256" t="s">
        <v>587</v>
      </c>
      <c r="T158" s="257" t="s">
        <v>334</v>
      </c>
      <c r="U158" s="167" t="str">
        <f t="shared" si="3"/>
        <v>Carol Root</v>
      </c>
      <c r="V158" s="258"/>
      <c r="X158" s="255" t="s">
        <v>588</v>
      </c>
    </row>
    <row r="159" spans="19:24">
      <c r="S159" s="256" t="s">
        <v>589</v>
      </c>
      <c r="T159" s="257" t="s">
        <v>590</v>
      </c>
      <c r="U159" s="167" t="str">
        <f t="shared" si="3"/>
        <v>Eleanor Rosenbaum</v>
      </c>
      <c r="V159" s="258"/>
      <c r="X159" s="255" t="s">
        <v>591</v>
      </c>
    </row>
    <row r="160" spans="19:24">
      <c r="S160" s="272" t="s">
        <v>592</v>
      </c>
      <c r="T160" s="273" t="s">
        <v>593</v>
      </c>
      <c r="U160" s="167" t="str">
        <f t="shared" si="3"/>
        <v>Tom (67) Roth (67)</v>
      </c>
      <c r="V160" s="258"/>
      <c r="X160" s="255" t="s">
        <v>594</v>
      </c>
    </row>
    <row r="161" spans="19:24">
      <c r="S161" s="256" t="s">
        <v>595</v>
      </c>
      <c r="T161" s="257" t="s">
        <v>273</v>
      </c>
      <c r="U161" s="167" t="str">
        <f t="shared" si="3"/>
        <v>Robert Roule</v>
      </c>
      <c r="V161" s="258"/>
      <c r="X161" s="255" t="s">
        <v>596</v>
      </c>
    </row>
    <row r="162" spans="19:24">
      <c r="S162" s="256" t="s">
        <v>595</v>
      </c>
      <c r="T162" s="257" t="s">
        <v>597</v>
      </c>
      <c r="U162" s="167" t="str">
        <f t="shared" si="3"/>
        <v>Barbara Roule</v>
      </c>
      <c r="V162" s="258"/>
      <c r="X162" s="255" t="s">
        <v>598</v>
      </c>
    </row>
    <row r="163" spans="19:24">
      <c r="S163" s="256" t="s">
        <v>599</v>
      </c>
      <c r="T163" s="257" t="s">
        <v>600</v>
      </c>
      <c r="U163" s="167" t="str">
        <f t="shared" si="3"/>
        <v>Wes Royal</v>
      </c>
      <c r="V163" s="258"/>
      <c r="X163" s="255" t="s">
        <v>601</v>
      </c>
    </row>
    <row r="164" spans="19:24">
      <c r="S164" s="256" t="s">
        <v>599</v>
      </c>
      <c r="T164" s="257" t="s">
        <v>602</v>
      </c>
      <c r="U164" s="167" t="str">
        <f t="shared" si="3"/>
        <v>Elizabeth Royal</v>
      </c>
      <c r="V164" s="258"/>
      <c r="X164" s="255" t="s">
        <v>603</v>
      </c>
    </row>
    <row r="165" spans="19:24">
      <c r="S165" s="256" t="s">
        <v>604</v>
      </c>
      <c r="T165" s="257" t="s">
        <v>605</v>
      </c>
      <c r="U165" s="167" t="str">
        <f t="shared" si="3"/>
        <v>Bill Rueckert</v>
      </c>
      <c r="V165" s="258"/>
      <c r="X165" s="255" t="s">
        <v>606</v>
      </c>
    </row>
    <row r="166" spans="19:24">
      <c r="S166" s="256" t="s">
        <v>607</v>
      </c>
      <c r="T166" s="257" t="s">
        <v>608</v>
      </c>
      <c r="U166" s="167" t="str">
        <f t="shared" si="3"/>
        <v>Will Sadler</v>
      </c>
      <c r="V166" s="258"/>
      <c r="X166" s="255" t="s">
        <v>609</v>
      </c>
    </row>
    <row r="167" spans="19:24">
      <c r="S167" s="256" t="s">
        <v>610</v>
      </c>
      <c r="T167" s="257" t="s">
        <v>611</v>
      </c>
      <c r="U167" s="167" t="str">
        <f t="shared" si="3"/>
        <v>Daniel Saltsgaver (18)</v>
      </c>
      <c r="V167" s="258"/>
      <c r="X167" s="255" t="s">
        <v>612</v>
      </c>
    </row>
    <row r="168" spans="19:24">
      <c r="S168" s="256" t="s">
        <v>613</v>
      </c>
      <c r="T168" s="257" t="s">
        <v>326</v>
      </c>
      <c r="U168" s="167" t="str">
        <f t="shared" si="3"/>
        <v>Nick Saltsgaver (21)</v>
      </c>
      <c r="V168" s="258"/>
      <c r="X168" s="255" t="s">
        <v>614</v>
      </c>
    </row>
    <row r="169" spans="19:24">
      <c r="S169" s="256" t="s">
        <v>615</v>
      </c>
      <c r="T169" s="257" t="s">
        <v>611</v>
      </c>
      <c r="U169" s="167" t="str">
        <f t="shared" si="3"/>
        <v>Daniel Seymour</v>
      </c>
      <c r="V169" s="258"/>
      <c r="X169" s="255" t="s">
        <v>616</v>
      </c>
    </row>
    <row r="170" spans="19:24">
      <c r="S170" s="256" t="s">
        <v>615</v>
      </c>
      <c r="T170" s="257" t="s">
        <v>617</v>
      </c>
      <c r="U170" s="167" t="str">
        <f t="shared" si="3"/>
        <v>Kathy Seymour</v>
      </c>
      <c r="V170" s="258"/>
      <c r="X170" s="255" t="s">
        <v>618</v>
      </c>
    </row>
    <row r="171" spans="19:24">
      <c r="S171" s="256" t="s">
        <v>619</v>
      </c>
      <c r="T171" s="257" t="s">
        <v>620</v>
      </c>
      <c r="U171" s="167" t="str">
        <f t="shared" si="3"/>
        <v>Jule Shanklin</v>
      </c>
      <c r="V171" s="258"/>
      <c r="X171" s="255" t="s">
        <v>621</v>
      </c>
    </row>
    <row r="172" spans="19:24">
      <c r="S172" s="256" t="s">
        <v>622</v>
      </c>
      <c r="T172" s="257" t="s">
        <v>623</v>
      </c>
      <c r="U172" s="167" t="str">
        <f t="shared" si="3"/>
        <v>Aidam Shimpi</v>
      </c>
      <c r="V172" s="258"/>
      <c r="X172" s="255" t="s">
        <v>624</v>
      </c>
    </row>
    <row r="173" spans="19:24">
      <c r="S173" s="256" t="s">
        <v>625</v>
      </c>
      <c r="T173" s="257" t="s">
        <v>626</v>
      </c>
      <c r="U173" s="167" t="str">
        <f t="shared" si="3"/>
        <v>Brendan Siegl</v>
      </c>
      <c r="V173" s="258"/>
      <c r="X173" s="255" t="s">
        <v>627</v>
      </c>
    </row>
    <row r="174" spans="19:24">
      <c r="S174" s="256" t="s">
        <v>625</v>
      </c>
      <c r="T174" s="257" t="s">
        <v>628</v>
      </c>
      <c r="U174" s="167" t="str">
        <f t="shared" si="3"/>
        <v>Adelaide Siegl</v>
      </c>
      <c r="V174" s="258"/>
      <c r="X174" s="255" t="s">
        <v>629</v>
      </c>
    </row>
    <row r="175" spans="19:24">
      <c r="S175" s="256" t="s">
        <v>625</v>
      </c>
      <c r="T175" s="257" t="s">
        <v>630</v>
      </c>
      <c r="U175" s="167" t="str">
        <f t="shared" si="3"/>
        <v>Chris   Siegl</v>
      </c>
      <c r="V175" s="258"/>
      <c r="X175" s="255" t="s">
        <v>631</v>
      </c>
    </row>
    <row r="176" spans="19:24">
      <c r="S176" s="256" t="s">
        <v>632</v>
      </c>
      <c r="T176" s="257" t="s">
        <v>633</v>
      </c>
      <c r="U176" s="167" t="str">
        <f t="shared" si="3"/>
        <v>Joseph B Slaughter</v>
      </c>
      <c r="V176" s="258"/>
      <c r="X176" s="255" t="s">
        <v>634</v>
      </c>
    </row>
    <row r="177" spans="19:27">
      <c r="S177" s="256" t="s">
        <v>632</v>
      </c>
      <c r="T177" s="257" t="s">
        <v>635</v>
      </c>
      <c r="U177" s="167" t="str">
        <f t="shared" si="3"/>
        <v>Tammy Krause Slaughter</v>
      </c>
      <c r="V177" s="258"/>
      <c r="X177" s="255" t="s">
        <v>636</v>
      </c>
    </row>
    <row r="178" spans="19:27">
      <c r="S178" s="256" t="s">
        <v>637</v>
      </c>
      <c r="T178" s="257" t="s">
        <v>638</v>
      </c>
      <c r="U178" s="167" t="str">
        <f t="shared" si="3"/>
        <v>Pete Slugg</v>
      </c>
      <c r="V178" s="258"/>
      <c r="X178" s="255" t="s">
        <v>639</v>
      </c>
    </row>
    <row r="179" spans="19:27">
      <c r="S179" s="256" t="s">
        <v>640</v>
      </c>
      <c r="T179" s="257" t="s">
        <v>641</v>
      </c>
      <c r="U179" s="167" t="str">
        <f t="shared" si="3"/>
        <v>Scott T Smith</v>
      </c>
      <c r="V179" s="258"/>
      <c r="X179" s="255" t="s">
        <v>642</v>
      </c>
    </row>
    <row r="180" spans="19:27">
      <c r="S180" s="284" t="s">
        <v>643</v>
      </c>
      <c r="T180" s="257" t="s">
        <v>388</v>
      </c>
      <c r="U180" s="167" t="str">
        <f t="shared" si="3"/>
        <v>Tom Snyder</v>
      </c>
      <c r="V180" s="258"/>
      <c r="X180" s="255" t="s">
        <v>644</v>
      </c>
    </row>
    <row r="181" spans="19:27">
      <c r="S181" s="256" t="s">
        <v>645</v>
      </c>
      <c r="T181" s="257" t="s">
        <v>228</v>
      </c>
      <c r="U181" s="167" t="str">
        <f t="shared" si="3"/>
        <v>David Speight</v>
      </c>
      <c r="V181" s="258"/>
      <c r="X181" s="255" t="s">
        <v>646</v>
      </c>
    </row>
    <row r="182" spans="19:27">
      <c r="S182" s="256" t="s">
        <v>645</v>
      </c>
      <c r="T182" s="257" t="s">
        <v>197</v>
      </c>
      <c r="U182" s="167" t="str">
        <f t="shared" si="3"/>
        <v>Judy Speight</v>
      </c>
      <c r="V182" s="258"/>
      <c r="X182" s="255" t="s">
        <v>647</v>
      </c>
    </row>
    <row r="183" spans="19:27">
      <c r="S183" s="272" t="s">
        <v>648</v>
      </c>
      <c r="T183" s="273" t="s">
        <v>173</v>
      </c>
      <c r="U183" s="167" t="str">
        <f t="shared" si="3"/>
        <v>Paul Staller</v>
      </c>
      <c r="V183" s="258"/>
      <c r="X183" s="255" t="s">
        <v>649</v>
      </c>
    </row>
    <row r="184" spans="19:27">
      <c r="S184" s="256" t="s">
        <v>650</v>
      </c>
      <c r="T184" s="257" t="s">
        <v>633</v>
      </c>
      <c r="U184" s="167" t="str">
        <f t="shared" si="3"/>
        <v>Joseph B Stevens</v>
      </c>
      <c r="V184" s="258"/>
      <c r="X184" s="255" t="s">
        <v>651</v>
      </c>
      <c r="AA184" s="285"/>
    </row>
    <row r="185" spans="19:27">
      <c r="S185" s="256" t="s">
        <v>652</v>
      </c>
      <c r="T185" s="257" t="s">
        <v>653</v>
      </c>
      <c r="U185" s="167" t="str">
        <f t="shared" si="3"/>
        <v>Charles Stirewalt</v>
      </c>
      <c r="V185" s="258"/>
      <c r="X185" s="255" t="s">
        <v>170</v>
      </c>
    </row>
    <row r="186" spans="19:27">
      <c r="S186" s="256" t="s">
        <v>654</v>
      </c>
      <c r="T186" s="257" t="s">
        <v>442</v>
      </c>
      <c r="U186" s="167" t="str">
        <f t="shared" si="3"/>
        <v>Thomas Stocum</v>
      </c>
      <c r="V186" s="258"/>
      <c r="X186" s="255" t="s">
        <v>655</v>
      </c>
    </row>
    <row r="187" spans="19:27">
      <c r="S187" s="256" t="s">
        <v>656</v>
      </c>
      <c r="T187" s="257" t="s">
        <v>657</v>
      </c>
      <c r="U187" s="167" t="str">
        <f t="shared" si="3"/>
        <v>Luke Sullivan</v>
      </c>
      <c r="V187" s="258"/>
      <c r="X187" s="255" t="s">
        <v>658</v>
      </c>
    </row>
    <row r="188" spans="19:27">
      <c r="S188" s="272" t="s">
        <v>659</v>
      </c>
      <c r="T188" s="273" t="s">
        <v>660</v>
      </c>
      <c r="U188" s="167" t="str">
        <f t="shared" si="3"/>
        <v>Jimmy Sumerell</v>
      </c>
      <c r="V188" s="258"/>
      <c r="X188" s="255" t="s">
        <v>661</v>
      </c>
    </row>
    <row r="189" spans="19:27">
      <c r="S189" s="256" t="s">
        <v>662</v>
      </c>
      <c r="T189" s="257" t="s">
        <v>429</v>
      </c>
      <c r="U189" s="167" t="str">
        <f t="shared" si="3"/>
        <v>Mike Szpunar</v>
      </c>
      <c r="V189" s="258"/>
      <c r="X189" s="255" t="s">
        <v>663</v>
      </c>
    </row>
    <row r="190" spans="19:27">
      <c r="S190" s="256" t="s">
        <v>664</v>
      </c>
      <c r="T190" s="257" t="s">
        <v>665</v>
      </c>
      <c r="U190" s="167" t="str">
        <f t="shared" si="3"/>
        <v>Eddie Taylor</v>
      </c>
      <c r="V190" s="258"/>
      <c r="X190" s="255" t="s">
        <v>666</v>
      </c>
    </row>
    <row r="191" spans="19:27">
      <c r="S191" s="272" t="s">
        <v>667</v>
      </c>
      <c r="T191" s="273" t="s">
        <v>202</v>
      </c>
      <c r="U191" s="167" t="str">
        <f t="shared" si="3"/>
        <v>Scott Tilley</v>
      </c>
      <c r="V191" s="258"/>
      <c r="X191" s="255" t="s">
        <v>668</v>
      </c>
    </row>
    <row r="192" spans="19:27">
      <c r="S192" s="256" t="s">
        <v>667</v>
      </c>
      <c r="T192" s="257" t="s">
        <v>669</v>
      </c>
      <c r="U192" s="167" t="str">
        <f t="shared" si="3"/>
        <v>Christopher H Tilley</v>
      </c>
      <c r="V192" s="258"/>
      <c r="X192" s="255" t="s">
        <v>163</v>
      </c>
    </row>
    <row r="193" spans="19:24">
      <c r="S193" s="256" t="s">
        <v>667</v>
      </c>
      <c r="T193" s="257" t="s">
        <v>670</v>
      </c>
      <c r="U193" s="167" t="str">
        <f t="shared" si="3"/>
        <v>Mikayla Tilley</v>
      </c>
      <c r="V193" s="258"/>
      <c r="X193" s="255" t="s">
        <v>671</v>
      </c>
    </row>
    <row r="194" spans="19:24">
      <c r="S194" s="256" t="s">
        <v>672</v>
      </c>
      <c r="T194" s="257" t="s">
        <v>673</v>
      </c>
      <c r="U194" s="167" t="str">
        <f t="shared" si="3"/>
        <v>Glenn O Traylor</v>
      </c>
      <c r="V194" s="258"/>
      <c r="X194" s="255" t="s">
        <v>674</v>
      </c>
    </row>
    <row r="195" spans="19:24">
      <c r="S195" s="256" t="s">
        <v>672</v>
      </c>
      <c r="T195" s="257" t="s">
        <v>675</v>
      </c>
      <c r="U195" s="167" t="str">
        <f t="shared" si="3"/>
        <v>Janet  Traylor</v>
      </c>
      <c r="V195" s="258"/>
      <c r="X195" s="255" t="s">
        <v>676</v>
      </c>
    </row>
    <row r="196" spans="19:24">
      <c r="S196" s="256" t="s">
        <v>677</v>
      </c>
      <c r="T196" s="257" t="s">
        <v>205</v>
      </c>
      <c r="U196" s="167" t="str">
        <f t="shared" si="3"/>
        <v>John Tredway</v>
      </c>
      <c r="V196" s="258"/>
      <c r="X196" s="255" t="s">
        <v>184</v>
      </c>
    </row>
    <row r="197" spans="19:24">
      <c r="S197" s="256" t="s">
        <v>677</v>
      </c>
      <c r="T197" s="257" t="s">
        <v>678</v>
      </c>
      <c r="U197" s="167" t="str">
        <f t="shared" si="3"/>
        <v>Suzanne Tredway</v>
      </c>
      <c r="V197" s="258"/>
      <c r="X197" s="255" t="s">
        <v>679</v>
      </c>
    </row>
    <row r="198" spans="19:24">
      <c r="S198" s="256" t="s">
        <v>680</v>
      </c>
      <c r="T198" s="257" t="s">
        <v>205</v>
      </c>
      <c r="U198" s="167" t="str">
        <f t="shared" si="3"/>
        <v>John Vann</v>
      </c>
      <c r="V198" s="258"/>
      <c r="X198" s="255" t="s">
        <v>681</v>
      </c>
    </row>
    <row r="199" spans="19:24">
      <c r="S199" s="256" t="s">
        <v>682</v>
      </c>
      <c r="T199" s="257" t="s">
        <v>683</v>
      </c>
      <c r="U199" s="167" t="str">
        <f t="shared" si="3"/>
        <v>Jose Vargas II</v>
      </c>
      <c r="V199" s="258"/>
      <c r="X199" s="255" t="s">
        <v>684</v>
      </c>
    </row>
    <row r="200" spans="19:24">
      <c r="S200" s="256" t="s">
        <v>685</v>
      </c>
      <c r="T200" s="257" t="s">
        <v>686</v>
      </c>
      <c r="U200" s="167" t="str">
        <f t="shared" si="3"/>
        <v>R. Victor Varney</v>
      </c>
      <c r="V200" s="258"/>
      <c r="X200" s="255" t="s">
        <v>144</v>
      </c>
    </row>
    <row r="201" spans="19:24">
      <c r="S201" s="272" t="s">
        <v>687</v>
      </c>
      <c r="T201" s="273" t="s">
        <v>688</v>
      </c>
      <c r="U201" s="167" t="str">
        <f t="shared" si="3"/>
        <v>Deborah Walkins</v>
      </c>
      <c r="V201" s="258"/>
      <c r="X201" s="255" t="s">
        <v>689</v>
      </c>
    </row>
    <row r="202" spans="19:24">
      <c r="S202" s="272" t="s">
        <v>687</v>
      </c>
      <c r="T202" s="273" t="s">
        <v>391</v>
      </c>
      <c r="U202" s="167" t="str">
        <f t="shared" si="3"/>
        <v>Gary Walkins</v>
      </c>
      <c r="V202" s="258"/>
      <c r="X202" s="255" t="s">
        <v>690</v>
      </c>
    </row>
    <row r="203" spans="19:24">
      <c r="S203" s="256" t="s">
        <v>691</v>
      </c>
      <c r="T203" s="257" t="s">
        <v>692</v>
      </c>
      <c r="U203" s="167" t="str">
        <f t="shared" si="3"/>
        <v>Cliff Ward</v>
      </c>
      <c r="V203" s="258"/>
      <c r="X203" s="255" t="s">
        <v>693</v>
      </c>
    </row>
    <row r="204" spans="19:24">
      <c r="S204" s="256" t="s">
        <v>691</v>
      </c>
      <c r="T204" s="257" t="s">
        <v>694</v>
      </c>
      <c r="U204" s="167" t="str">
        <f t="shared" si="3"/>
        <v>Cooper Ward</v>
      </c>
      <c r="V204" s="258"/>
      <c r="X204" s="255" t="s">
        <v>695</v>
      </c>
    </row>
    <row r="205" spans="19:24">
      <c r="S205" s="272" t="s">
        <v>696</v>
      </c>
      <c r="T205" s="273" t="s">
        <v>697</v>
      </c>
      <c r="U205" s="167" t="str">
        <f t="shared" si="3"/>
        <v>Joanthan Weeks</v>
      </c>
      <c r="V205" s="258"/>
      <c r="X205" s="255" t="s">
        <v>698</v>
      </c>
    </row>
    <row r="206" spans="19:24">
      <c r="S206" s="256" t="s">
        <v>699</v>
      </c>
      <c r="T206" s="257" t="s">
        <v>700</v>
      </c>
      <c r="U206" s="167" t="str">
        <f t="shared" si="3"/>
        <v>Sranley West</v>
      </c>
      <c r="V206" s="258"/>
      <c r="X206" s="255" t="s">
        <v>701</v>
      </c>
    </row>
    <row r="207" spans="19:24">
      <c r="S207" s="256" t="s">
        <v>702</v>
      </c>
      <c r="T207" s="257" t="s">
        <v>703</v>
      </c>
      <c r="U207" s="167" t="str">
        <f t="shared" si="3"/>
        <v>Jim Whitten</v>
      </c>
      <c r="V207" s="258"/>
      <c r="X207" s="255" t="s">
        <v>704</v>
      </c>
    </row>
    <row r="208" spans="19:24">
      <c r="S208" s="256" t="s">
        <v>705</v>
      </c>
      <c r="T208" s="257" t="s">
        <v>435</v>
      </c>
      <c r="U208" s="167" t="str">
        <f t="shared" si="3"/>
        <v>Linda Wilkins</v>
      </c>
      <c r="V208" s="258"/>
      <c r="X208" s="255" t="s">
        <v>706</v>
      </c>
    </row>
    <row r="209" spans="19:24">
      <c r="S209" s="256" t="s">
        <v>705</v>
      </c>
      <c r="T209" s="257" t="s">
        <v>707</v>
      </c>
      <c r="U209" s="167" t="str">
        <f t="shared" ref="U209:U219" si="4">T209&amp;" "&amp;S209</f>
        <v>Percy Wilkins</v>
      </c>
      <c r="V209" s="258"/>
      <c r="X209" s="255" t="s">
        <v>708</v>
      </c>
    </row>
    <row r="210" spans="19:24">
      <c r="S210" s="256" t="s">
        <v>709</v>
      </c>
      <c r="T210" s="257" t="s">
        <v>710</v>
      </c>
      <c r="U210" s="167" t="str">
        <f t="shared" si="4"/>
        <v>Brandt Wilkus</v>
      </c>
      <c r="V210" s="258"/>
      <c r="X210" s="255" t="s">
        <v>192</v>
      </c>
    </row>
    <row r="211" spans="19:24">
      <c r="S211" s="256" t="s">
        <v>711</v>
      </c>
      <c r="T211" s="257" t="s">
        <v>211</v>
      </c>
      <c r="U211" s="167" t="str">
        <f t="shared" si="4"/>
        <v>Dennis Winchell</v>
      </c>
      <c r="V211" s="258"/>
      <c r="X211" s="255" t="s">
        <v>160</v>
      </c>
    </row>
    <row r="212" spans="19:24">
      <c r="S212" s="256" t="s">
        <v>712</v>
      </c>
      <c r="T212" s="257" t="s">
        <v>394</v>
      </c>
      <c r="U212" s="167" t="str">
        <f t="shared" si="4"/>
        <v>James Woodard</v>
      </c>
      <c r="V212" s="258"/>
      <c r="X212" s="255" t="s">
        <v>713</v>
      </c>
    </row>
    <row r="213" spans="19:24">
      <c r="S213" s="256" t="s">
        <v>714</v>
      </c>
      <c r="T213" s="257" t="s">
        <v>660</v>
      </c>
      <c r="U213" s="167" t="str">
        <f t="shared" si="4"/>
        <v>Jimmy Workman</v>
      </c>
      <c r="V213" s="258"/>
      <c r="X213" s="255" t="s">
        <v>715</v>
      </c>
    </row>
    <row r="214" spans="19:24">
      <c r="S214" s="256" t="s">
        <v>714</v>
      </c>
      <c r="T214" s="257" t="s">
        <v>716</v>
      </c>
      <c r="U214" s="167" t="str">
        <f t="shared" si="4"/>
        <v>Martha Workman</v>
      </c>
      <c r="V214" s="258"/>
      <c r="X214" s="255" t="s">
        <v>717</v>
      </c>
    </row>
    <row r="215" spans="19:24">
      <c r="S215" s="256" t="s">
        <v>718</v>
      </c>
      <c r="T215" s="257" t="s">
        <v>205</v>
      </c>
      <c r="U215" s="167" t="str">
        <f t="shared" si="4"/>
        <v xml:space="preserve">John Wright </v>
      </c>
      <c r="V215" s="258"/>
      <c r="X215" s="255" t="s">
        <v>719</v>
      </c>
    </row>
    <row r="216" spans="19:24">
      <c r="S216" s="256" t="s">
        <v>720</v>
      </c>
      <c r="T216" s="257" t="s">
        <v>513</v>
      </c>
      <c r="U216" s="167" t="str">
        <f t="shared" si="4"/>
        <v>Brenda Williams</v>
      </c>
      <c r="V216" s="258"/>
      <c r="X216" s="255" t="s">
        <v>721</v>
      </c>
    </row>
    <row r="217" spans="19:24">
      <c r="S217" s="256" t="s">
        <v>720</v>
      </c>
      <c r="T217" s="257" t="s">
        <v>722</v>
      </c>
      <c r="U217" s="167" t="str">
        <f t="shared" si="4"/>
        <v>Wallace W Williams</v>
      </c>
      <c r="V217" s="258"/>
      <c r="X217" s="255" t="s">
        <v>723</v>
      </c>
    </row>
    <row r="218" spans="19:24">
      <c r="U218" s="167" t="str">
        <f t="shared" si="4"/>
        <v xml:space="preserve"> </v>
      </c>
      <c r="X218" s="255" t="s">
        <v>0</v>
      </c>
    </row>
    <row r="219" spans="19:24">
      <c r="U219" s="167" t="str">
        <f t="shared" si="4"/>
        <v xml:space="preserve"> </v>
      </c>
      <c r="X219" s="255" t="s">
        <v>0</v>
      </c>
    </row>
  </sheetData>
  <dataValidations count="3">
    <dataValidation type="list" allowBlank="1" showInputMessage="1" showErrorMessage="1" prompt="Members" sqref="E13" xr:uid="{7B82B093-55E0-4968-B95C-F5351CED63FB}">
      <formula1>$U$2:$U$217</formula1>
    </dataValidation>
    <dataValidation type="list" errorStyle="information" operator="equal" allowBlank="1" showErrorMessage="1" sqref="E10" xr:uid="{A8B2C771-2E62-4C58-9AB5-AF928B225E68}">
      <formula1>"Chris R Boli,Jay Horn"</formula1>
    </dataValidation>
    <dataValidation type="list" allowBlank="1" showInputMessage="1" showErrorMessage="1" sqref="A36" xr:uid="{8AEDB730-2107-4F9D-A795-A48920D45E42}">
      <formula1>#REF!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D5761-6E3D-4F9C-9D77-BD12355AED14}">
  <dimension ref="B1:X56"/>
  <sheetViews>
    <sheetView workbookViewId="0"/>
  </sheetViews>
  <sheetFormatPr defaultRowHeight="15"/>
  <cols>
    <col min="1" max="1" width="5.85546875" customWidth="1"/>
    <col min="2" max="2" width="6" customWidth="1"/>
    <col min="3" max="3" width="11.140625" customWidth="1"/>
    <col min="4" max="4" width="7.140625" customWidth="1"/>
    <col min="5" max="5" width="4.140625" style="34" customWidth="1"/>
    <col min="6" max="10" width="9.140625" style="34"/>
    <col min="11" max="11" width="5.85546875" customWidth="1"/>
    <col min="12" max="12" width="4.140625" customWidth="1"/>
    <col min="13" max="13" width="6.7109375" customWidth="1"/>
    <col min="14" max="14" width="21.7109375" customWidth="1"/>
    <col min="19" max="19" width="22.85546875" customWidth="1"/>
    <col min="20" max="20" width="33.28515625" customWidth="1"/>
  </cols>
  <sheetData>
    <row r="1" spans="2:24" ht="84.75" customHeight="1">
      <c r="B1" s="1"/>
      <c r="C1" s="2"/>
      <c r="D1" s="2"/>
      <c r="E1" s="3"/>
      <c r="F1" s="4"/>
      <c r="G1" s="4"/>
      <c r="H1" s="4"/>
      <c r="I1" s="4"/>
      <c r="J1" s="4"/>
      <c r="K1" s="5"/>
      <c r="L1" s="6"/>
      <c r="M1" s="6"/>
      <c r="N1" s="1"/>
    </row>
    <row r="2" spans="2:24" ht="30.75" customHeight="1">
      <c r="B2" s="1" t="s">
        <v>0</v>
      </c>
      <c r="C2" s="7" t="s">
        <v>101</v>
      </c>
      <c r="D2" s="8"/>
      <c r="E2" s="3"/>
      <c r="F2" s="9"/>
      <c r="G2" s="9"/>
      <c r="H2" s="9"/>
      <c r="I2" s="9"/>
      <c r="J2" s="9"/>
      <c r="K2" s="5"/>
      <c r="L2" s="10"/>
      <c r="M2" s="10"/>
      <c r="N2" s="11" t="s">
        <v>136</v>
      </c>
    </row>
    <row r="3" spans="2:24" ht="14.25" customHeight="1">
      <c r="B3" s="9"/>
      <c r="C3" s="12"/>
      <c r="D3" s="12"/>
      <c r="E3" s="3"/>
      <c r="F3" s="13"/>
      <c r="G3" s="13"/>
      <c r="H3" s="187"/>
      <c r="I3" s="16" t="s">
        <v>3</v>
      </c>
      <c r="J3" s="14" t="e">
        <f>SUM(K7:K66)</f>
        <v>#REF!</v>
      </c>
      <c r="K3" s="15"/>
      <c r="L3" s="16"/>
      <c r="M3" s="16"/>
      <c r="N3" s="17">
        <f ca="1">TODAY()</f>
        <v>45411</v>
      </c>
    </row>
    <row r="4" spans="2:24" ht="3" customHeight="1" thickBot="1">
      <c r="B4" s="9"/>
      <c r="C4" s="12"/>
      <c r="D4" s="12"/>
      <c r="E4" s="3"/>
      <c r="F4" s="13"/>
      <c r="G4" s="13"/>
      <c r="H4" s="13"/>
      <c r="I4" s="13"/>
      <c r="J4" s="13"/>
      <c r="K4" s="15"/>
      <c r="L4" s="16"/>
      <c r="M4" s="16"/>
      <c r="N4" s="22"/>
    </row>
    <row r="5" spans="2:24" ht="34.5" thickBot="1">
      <c r="B5" s="25" t="s">
        <v>7</v>
      </c>
      <c r="C5" s="26" t="s">
        <v>8</v>
      </c>
      <c r="D5" s="26"/>
      <c r="E5" s="27" t="s">
        <v>9</v>
      </c>
      <c r="F5" s="28">
        <v>1</v>
      </c>
      <c r="G5" s="29">
        <v>2</v>
      </c>
      <c r="H5" s="29">
        <v>3</v>
      </c>
      <c r="I5" s="29">
        <v>4</v>
      </c>
      <c r="J5" s="29">
        <v>5</v>
      </c>
      <c r="K5" s="30" t="s">
        <v>10</v>
      </c>
      <c r="L5" s="31" t="s">
        <v>11</v>
      </c>
      <c r="M5" s="32" t="s">
        <v>12</v>
      </c>
      <c r="N5" s="32" t="s">
        <v>13</v>
      </c>
    </row>
    <row r="6" spans="2:24" ht="8.25" customHeight="1">
      <c r="K6" s="21"/>
      <c r="L6" s="35"/>
      <c r="M6" s="35"/>
    </row>
    <row r="7" spans="2:24">
      <c r="B7" s="36">
        <v>1</v>
      </c>
      <c r="C7" s="37">
        <v>45371</v>
      </c>
      <c r="D7" s="38" t="str">
        <f t="shared" ref="D7:D56" si="0">IF(C7=0," ",TEXT(C7,"ddd"))</f>
        <v>Wed</v>
      </c>
      <c r="E7" s="39">
        <v>1</v>
      </c>
      <c r="F7" s="40" t="s">
        <v>14</v>
      </c>
      <c r="G7" s="41"/>
      <c r="H7" s="41"/>
      <c r="I7" s="41"/>
      <c r="J7" s="41"/>
      <c r="K7" s="42">
        <f>'03-20'!L28</f>
        <v>70</v>
      </c>
      <c r="L7" s="43">
        <f t="shared" ref="L7:L8" si="1">IF(K7=0," ",K7/E7)</f>
        <v>70</v>
      </c>
      <c r="M7" s="43">
        <f>IF(K7=0," ",SUM(K$7:K7))</f>
        <v>70</v>
      </c>
      <c r="N7" s="44" t="s">
        <v>15</v>
      </c>
      <c r="Q7" t="str">
        <f>TEXT(C7,"mm")</f>
        <v>03</v>
      </c>
      <c r="R7" t="str">
        <f>TEXT(C7,"dd")</f>
        <v>20</v>
      </c>
    </row>
    <row r="8" spans="2:24" ht="15.75" customHeight="1">
      <c r="B8" s="235">
        <v>2</v>
      </c>
      <c r="C8" s="234">
        <v>45394</v>
      </c>
      <c r="D8" s="243" t="str">
        <f t="shared" si="0"/>
        <v>Fri</v>
      </c>
      <c r="E8" s="248">
        <v>1</v>
      </c>
      <c r="F8" s="249" t="s">
        <v>14</v>
      </c>
      <c r="G8" s="250"/>
      <c r="H8" s="250"/>
      <c r="I8" s="250"/>
      <c r="J8" s="250"/>
      <c r="K8" s="251" t="e">
        <f>#REF!</f>
        <v>#REF!</v>
      </c>
      <c r="L8" s="241" t="e">
        <f t="shared" si="1"/>
        <v>#REF!</v>
      </c>
      <c r="M8" s="241" t="e">
        <f>IF(K8=0," ",SUM(K$7:K8))</f>
        <v>#REF!</v>
      </c>
      <c r="N8" s="252" t="s">
        <v>17</v>
      </c>
      <c r="Q8" t="str">
        <f>TEXT(C8,"mm")</f>
        <v>04</v>
      </c>
      <c r="R8" t="str">
        <f>TEXT(C8,"dd")</f>
        <v>12</v>
      </c>
      <c r="S8" t="str">
        <f>"'"&amp;Q8&amp;R8&amp;"'"&amp;"!"&amp;"L28"</f>
        <v>'0412'!L28</v>
      </c>
      <c r="T8" t="e">
        <f ca="1">str(S8)</f>
        <v>#NAME?</v>
      </c>
      <c r="U8" t="e">
        <f>#REF!</f>
        <v>#REF!</v>
      </c>
      <c r="W8" t="str">
        <f ca="1">IFERROR(INDIRECT(S8),"")</f>
        <v/>
      </c>
      <c r="X8" t="e">
        <f ca="1">INDIRECT(S8)</f>
        <v>#REF!</v>
      </c>
    </row>
    <row r="9" spans="2:24">
      <c r="B9" s="235">
        <v>3</v>
      </c>
      <c r="C9" s="234">
        <v>45395</v>
      </c>
      <c r="D9" s="236" t="str">
        <f t="shared" si="0"/>
        <v>Sat</v>
      </c>
      <c r="E9" s="237">
        <v>4</v>
      </c>
      <c r="F9" s="238" t="s">
        <v>19</v>
      </c>
      <c r="G9" s="239" t="s">
        <v>20</v>
      </c>
      <c r="H9" s="239" t="s">
        <v>21</v>
      </c>
      <c r="I9" s="239" t="s">
        <v>22</v>
      </c>
      <c r="J9" s="240"/>
      <c r="K9" s="241"/>
      <c r="L9" s="241" t="str">
        <f>IF(K9=0," ",K9/E9)</f>
        <v xml:space="preserve"> </v>
      </c>
      <c r="M9" s="241" t="str">
        <f>IF(K9=0," ",SUM(K$7:K9))</f>
        <v xml:space="preserve"> </v>
      </c>
      <c r="N9" s="242" t="s">
        <v>23</v>
      </c>
      <c r="Q9" t="str">
        <f t="shared" ref="Q9:Q15" si="2">TEXT(C9,"mm")</f>
        <v>04</v>
      </c>
      <c r="R9" t="str">
        <f t="shared" ref="R9:R15" si="3">TEXT(C9,"dd")</f>
        <v>13</v>
      </c>
      <c r="S9" t="str">
        <f t="shared" ref="S9:S15" si="4">"'"&amp;Q9&amp;R9&amp;"'"&amp;"!"&amp;"L28"</f>
        <v>'0413'!L28</v>
      </c>
      <c r="T9" t="e">
        <f t="shared" ref="T9:T15" ca="1" si="5">str(S9)</f>
        <v>#NAME?</v>
      </c>
      <c r="U9" t="e">
        <f>#REF!</f>
        <v>#REF!</v>
      </c>
      <c r="W9" t="str">
        <f t="shared" ref="W9:W15" ca="1" si="6">IFERROR(INDIRECT(S9),"")</f>
        <v/>
      </c>
      <c r="X9" t="e">
        <f t="shared" ref="X9:X15" ca="1" si="7">INDIRECT(S9)</f>
        <v>#REF!</v>
      </c>
    </row>
    <row r="10" spans="2:24">
      <c r="B10" s="235">
        <v>4</v>
      </c>
      <c r="C10" s="234">
        <v>45396</v>
      </c>
      <c r="D10" s="243" t="str">
        <f t="shared" si="0"/>
        <v>Sun</v>
      </c>
      <c r="E10" s="244">
        <v>3</v>
      </c>
      <c r="F10" s="239" t="s">
        <v>21</v>
      </c>
      <c r="G10" s="239" t="s">
        <v>25</v>
      </c>
      <c r="H10" s="239" t="s">
        <v>26</v>
      </c>
      <c r="I10" s="245"/>
      <c r="J10" s="240"/>
      <c r="K10" s="241"/>
      <c r="L10" s="241" t="str">
        <f t="shared" ref="L10:L56" si="8">IF(K10=0," ",K10/E10)</f>
        <v xml:space="preserve"> </v>
      </c>
      <c r="M10" s="241" t="str">
        <f>IF(K10=0," ",SUM(K$7:K10))</f>
        <v xml:space="preserve"> </v>
      </c>
      <c r="N10" s="242" t="s">
        <v>27</v>
      </c>
      <c r="Q10" t="str">
        <f t="shared" si="2"/>
        <v>04</v>
      </c>
      <c r="R10" t="str">
        <f t="shared" si="3"/>
        <v>14</v>
      </c>
      <c r="S10" t="str">
        <f t="shared" si="4"/>
        <v>'0414'!L28</v>
      </c>
      <c r="T10" t="e">
        <f t="shared" ca="1" si="5"/>
        <v>#NAME?</v>
      </c>
      <c r="U10" t="e">
        <f>#REF!</f>
        <v>#REF!</v>
      </c>
      <c r="W10" t="str">
        <f t="shared" ca="1" si="6"/>
        <v/>
      </c>
      <c r="X10" t="e">
        <f t="shared" ca="1" si="7"/>
        <v>#REF!</v>
      </c>
    </row>
    <row r="11" spans="2:24">
      <c r="B11" s="235">
        <v>5</v>
      </c>
      <c r="C11" s="234">
        <v>45399</v>
      </c>
      <c r="D11" s="243" t="str">
        <f t="shared" si="0"/>
        <v>Wed</v>
      </c>
      <c r="E11" s="244">
        <v>1</v>
      </c>
      <c r="F11" s="238" t="s">
        <v>14</v>
      </c>
      <c r="G11" s="246"/>
      <c r="H11" s="246"/>
      <c r="I11" s="246"/>
      <c r="J11" s="239"/>
      <c r="K11" s="247"/>
      <c r="L11" s="247" t="str">
        <f t="shared" si="8"/>
        <v xml:space="preserve"> </v>
      </c>
      <c r="M11" s="241" t="str">
        <f>IF(K11=0," ",SUM(K$7:K11))</f>
        <v xml:space="preserve"> </v>
      </c>
      <c r="N11" s="242" t="s">
        <v>29</v>
      </c>
      <c r="Q11" t="str">
        <f t="shared" si="2"/>
        <v>04</v>
      </c>
      <c r="R11" t="str">
        <f t="shared" si="3"/>
        <v>17</v>
      </c>
      <c r="S11" t="str">
        <f t="shared" si="4"/>
        <v>'0417'!L28</v>
      </c>
      <c r="T11" t="e">
        <f t="shared" ca="1" si="5"/>
        <v>#NAME?</v>
      </c>
      <c r="U11" t="e">
        <f>#REF!</f>
        <v>#REF!</v>
      </c>
      <c r="W11" t="str">
        <f t="shared" ca="1" si="6"/>
        <v/>
      </c>
      <c r="X11" t="e">
        <f t="shared" ca="1" si="7"/>
        <v>#REF!</v>
      </c>
    </row>
    <row r="12" spans="2:24">
      <c r="B12" s="235">
        <v>6</v>
      </c>
      <c r="C12" s="234">
        <v>45402</v>
      </c>
      <c r="D12" s="243" t="str">
        <f t="shared" si="0"/>
        <v>Sat</v>
      </c>
      <c r="E12" s="244">
        <v>2</v>
      </c>
      <c r="F12" s="238" t="s">
        <v>19</v>
      </c>
      <c r="G12" s="239" t="s">
        <v>31</v>
      </c>
      <c r="H12" s="239" t="s">
        <v>32</v>
      </c>
      <c r="I12" s="239"/>
      <c r="J12" s="239"/>
      <c r="K12" s="247"/>
      <c r="L12" s="247" t="str">
        <f t="shared" si="8"/>
        <v xml:space="preserve"> </v>
      </c>
      <c r="M12" s="241" t="str">
        <f>IF(K12=0," ",SUM(K$7:K12))</f>
        <v xml:space="preserve"> </v>
      </c>
      <c r="N12" s="242" t="s">
        <v>135</v>
      </c>
      <c r="Q12" t="str">
        <f t="shared" si="2"/>
        <v>04</v>
      </c>
      <c r="R12" t="str">
        <f t="shared" si="3"/>
        <v>20</v>
      </c>
      <c r="S12" t="str">
        <f t="shared" si="4"/>
        <v>'0420'!L28</v>
      </c>
      <c r="T12" t="e">
        <f t="shared" ca="1" si="5"/>
        <v>#NAME?</v>
      </c>
      <c r="U12" t="e">
        <f>#REF!</f>
        <v>#REF!</v>
      </c>
      <c r="W12" t="str">
        <f t="shared" ca="1" si="6"/>
        <v/>
      </c>
      <c r="X12" t="e">
        <f t="shared" ca="1" si="7"/>
        <v>#REF!</v>
      </c>
    </row>
    <row r="13" spans="2:24">
      <c r="B13" s="235">
        <v>7</v>
      </c>
      <c r="C13" s="234">
        <v>45403</v>
      </c>
      <c r="D13" s="243" t="str">
        <f t="shared" si="0"/>
        <v>Sun</v>
      </c>
      <c r="E13" s="244">
        <v>3</v>
      </c>
      <c r="F13" s="238" t="s">
        <v>19</v>
      </c>
      <c r="G13" s="239" t="s">
        <v>35</v>
      </c>
      <c r="H13" s="239" t="s">
        <v>22</v>
      </c>
      <c r="I13" s="246"/>
      <c r="J13" s="239"/>
      <c r="K13" s="247"/>
      <c r="L13" s="247" t="str">
        <f t="shared" si="8"/>
        <v xml:space="preserve"> </v>
      </c>
      <c r="M13" s="241" t="str">
        <f>IF(K13=0," ",SUM(K$7:K13))</f>
        <v xml:space="preserve"> </v>
      </c>
      <c r="N13" s="242" t="s">
        <v>135</v>
      </c>
      <c r="Q13" t="str">
        <f t="shared" si="2"/>
        <v>04</v>
      </c>
      <c r="R13" t="str">
        <f t="shared" si="3"/>
        <v>21</v>
      </c>
      <c r="S13" t="str">
        <f t="shared" si="4"/>
        <v>'0421'!L28</v>
      </c>
      <c r="T13" t="e">
        <f t="shared" ca="1" si="5"/>
        <v>#NAME?</v>
      </c>
      <c r="U13" t="e">
        <f>#REF!</f>
        <v>#REF!</v>
      </c>
      <c r="W13" t="str">
        <f t="shared" ca="1" si="6"/>
        <v/>
      </c>
      <c r="X13" t="e">
        <f t="shared" ca="1" si="7"/>
        <v>#REF!</v>
      </c>
    </row>
    <row r="14" spans="2:24">
      <c r="B14" s="235">
        <v>8</v>
      </c>
      <c r="C14" s="234">
        <v>45409</v>
      </c>
      <c r="D14" s="243" t="str">
        <f t="shared" si="0"/>
        <v>Sat</v>
      </c>
      <c r="E14" s="237">
        <v>4</v>
      </c>
      <c r="F14" s="238" t="s">
        <v>19</v>
      </c>
      <c r="G14" s="239" t="s">
        <v>20</v>
      </c>
      <c r="H14" s="239" t="s">
        <v>21</v>
      </c>
      <c r="I14" s="239" t="s">
        <v>22</v>
      </c>
      <c r="J14" s="240"/>
      <c r="K14" s="241"/>
      <c r="L14" s="241" t="str">
        <f>IF(K14=0," ",K14/E14)</f>
        <v xml:space="preserve"> </v>
      </c>
      <c r="M14" s="241" t="str">
        <f>IF(K14=0," ",SUM(K$7:K14))</f>
        <v xml:space="preserve"> </v>
      </c>
      <c r="N14" s="242" t="s">
        <v>23</v>
      </c>
      <c r="Q14" t="str">
        <f t="shared" si="2"/>
        <v>04</v>
      </c>
      <c r="R14" t="str">
        <f t="shared" si="3"/>
        <v>27</v>
      </c>
      <c r="S14" t="str">
        <f t="shared" si="4"/>
        <v>'0427'!L28</v>
      </c>
      <c r="T14" t="e">
        <f t="shared" ca="1" si="5"/>
        <v>#NAME?</v>
      </c>
      <c r="U14" t="e">
        <f>#REF!</f>
        <v>#REF!</v>
      </c>
      <c r="W14" t="str">
        <f t="shared" ca="1" si="6"/>
        <v/>
      </c>
      <c r="X14" t="e">
        <f t="shared" ca="1" si="7"/>
        <v>#REF!</v>
      </c>
    </row>
    <row r="15" spans="2:24">
      <c r="B15" s="36">
        <v>9</v>
      </c>
      <c r="C15" s="37">
        <v>45417</v>
      </c>
      <c r="D15" s="38" t="str">
        <f t="shared" si="0"/>
        <v>Sun</v>
      </c>
      <c r="E15" s="56">
        <v>4</v>
      </c>
      <c r="F15" s="52" t="s">
        <v>37</v>
      </c>
      <c r="G15" s="52" t="s">
        <v>19</v>
      </c>
      <c r="H15" s="53" t="s">
        <v>38</v>
      </c>
      <c r="I15" s="53" t="s">
        <v>22</v>
      </c>
      <c r="J15" s="57"/>
      <c r="K15" s="43"/>
      <c r="L15" s="43" t="str">
        <f t="shared" si="8"/>
        <v xml:space="preserve"> </v>
      </c>
      <c r="M15" s="43" t="str">
        <f>IF(K15=0," ",SUM(K$7:K15))</f>
        <v xml:space="preserve"> </v>
      </c>
      <c r="N15" s="55" t="s">
        <v>34</v>
      </c>
      <c r="Q15" t="str">
        <f t="shared" si="2"/>
        <v>05</v>
      </c>
      <c r="R15" t="str">
        <f t="shared" si="3"/>
        <v>05</v>
      </c>
      <c r="S15" t="str">
        <f t="shared" si="4"/>
        <v>'0505'!L28</v>
      </c>
      <c r="T15" t="e">
        <f t="shared" ca="1" si="5"/>
        <v>#NAME?</v>
      </c>
      <c r="U15" t="e">
        <f>#REF!</f>
        <v>#REF!</v>
      </c>
      <c r="W15" t="str">
        <f t="shared" ca="1" si="6"/>
        <v/>
      </c>
      <c r="X15" t="e">
        <f t="shared" ca="1" si="7"/>
        <v>#REF!</v>
      </c>
    </row>
    <row r="16" spans="2:24">
      <c r="B16" s="36">
        <v>10</v>
      </c>
      <c r="C16" s="37">
        <v>45422</v>
      </c>
      <c r="D16" s="38" t="str">
        <f t="shared" si="0"/>
        <v>Fri</v>
      </c>
      <c r="E16" s="56">
        <v>1</v>
      </c>
      <c r="F16" s="52" t="s">
        <v>14</v>
      </c>
      <c r="G16" s="57"/>
      <c r="H16" s="57"/>
      <c r="I16" s="53"/>
      <c r="J16" s="53"/>
      <c r="K16" s="43"/>
      <c r="L16" s="43" t="str">
        <f t="shared" si="8"/>
        <v xml:space="preserve"> </v>
      </c>
      <c r="M16" s="43" t="str">
        <f>IF(K16=0," ",SUM(K$7:K16))</f>
        <v xml:space="preserve"> </v>
      </c>
      <c r="N16" s="44" t="s">
        <v>17</v>
      </c>
    </row>
    <row r="17" spans="2:14">
      <c r="B17" s="36">
        <v>11</v>
      </c>
      <c r="C17" s="37">
        <v>45423</v>
      </c>
      <c r="D17" s="38" t="str">
        <f t="shared" si="0"/>
        <v>Sat</v>
      </c>
      <c r="E17" s="51">
        <v>4</v>
      </c>
      <c r="F17" s="52" t="s">
        <v>19</v>
      </c>
      <c r="G17" s="53" t="s">
        <v>20</v>
      </c>
      <c r="H17" s="53" t="s">
        <v>21</v>
      </c>
      <c r="I17" s="53" t="s">
        <v>22</v>
      </c>
      <c r="J17" s="54"/>
      <c r="K17" s="49"/>
      <c r="L17" s="49" t="str">
        <f>IF(K17=0," ",K17/E17)</f>
        <v xml:space="preserve"> </v>
      </c>
      <c r="M17" s="49" t="str">
        <f>IF(K17=0," ",SUM(K$7:K17))</f>
        <v xml:space="preserve"> </v>
      </c>
      <c r="N17" s="55" t="s">
        <v>23</v>
      </c>
    </row>
    <row r="18" spans="2:14">
      <c r="B18" s="36">
        <v>12</v>
      </c>
      <c r="C18" s="37">
        <v>45427</v>
      </c>
      <c r="D18" s="38" t="str">
        <f t="shared" si="0"/>
        <v>Wed</v>
      </c>
      <c r="E18" s="56">
        <v>1</v>
      </c>
      <c r="F18" s="52" t="s">
        <v>14</v>
      </c>
      <c r="G18" s="57"/>
      <c r="H18" s="57"/>
      <c r="I18" s="57"/>
      <c r="J18" s="53"/>
      <c r="K18" s="43"/>
      <c r="L18" s="43" t="str">
        <f t="shared" si="8"/>
        <v xml:space="preserve"> </v>
      </c>
      <c r="M18" s="43" t="str">
        <f>IF(K18=0," ",SUM(K$7:K18))</f>
        <v xml:space="preserve"> </v>
      </c>
      <c r="N18" s="44" t="s">
        <v>15</v>
      </c>
    </row>
    <row r="19" spans="2:14">
      <c r="B19" s="36">
        <v>13</v>
      </c>
      <c r="C19" s="37">
        <v>45430</v>
      </c>
      <c r="D19" s="38" t="str">
        <f>IF(C19=0," ",TEXT(C19,"ddd"))</f>
        <v>Sat</v>
      </c>
      <c r="E19" s="56">
        <v>3</v>
      </c>
      <c r="F19" s="40" t="s">
        <v>32</v>
      </c>
      <c r="G19" s="62" t="s">
        <v>42</v>
      </c>
      <c r="H19" s="53" t="s">
        <v>43</v>
      </c>
      <c r="I19" s="53"/>
      <c r="J19" s="53"/>
      <c r="K19" s="43"/>
      <c r="L19" s="43" t="str">
        <f t="shared" si="8"/>
        <v xml:space="preserve"> </v>
      </c>
      <c r="M19" s="43" t="str">
        <f>IF(K19=0," ",SUM(K$7:K19))</f>
        <v xml:space="preserve"> </v>
      </c>
      <c r="N19" s="55" t="s">
        <v>28</v>
      </c>
    </row>
    <row r="20" spans="2:14">
      <c r="B20" s="36">
        <v>14</v>
      </c>
      <c r="C20" s="37">
        <v>45437</v>
      </c>
      <c r="D20" s="38" t="str">
        <f>IF(C20=0," ",TEXT(C20,"ddd"))</f>
        <v>Sat</v>
      </c>
      <c r="E20" s="51">
        <v>4</v>
      </c>
      <c r="F20" s="52" t="s">
        <v>19</v>
      </c>
      <c r="G20" s="53" t="s">
        <v>20</v>
      </c>
      <c r="H20" s="53" t="s">
        <v>21</v>
      </c>
      <c r="I20" s="53" t="s">
        <v>22</v>
      </c>
      <c r="J20" s="54"/>
      <c r="K20" s="49"/>
      <c r="L20" s="49" t="str">
        <f>IF(K20=0," ",K20/E20)</f>
        <v xml:space="preserve"> </v>
      </c>
      <c r="M20" s="49" t="str">
        <f>IF(K20=0," ",SUM(K$7:K20))</f>
        <v xml:space="preserve"> </v>
      </c>
      <c r="N20" s="55" t="s">
        <v>23</v>
      </c>
    </row>
    <row r="21" spans="2:14">
      <c r="B21" s="235">
        <v>15</v>
      </c>
      <c r="C21" s="234">
        <v>45445</v>
      </c>
      <c r="D21" s="243" t="str">
        <f t="shared" si="0"/>
        <v>Sun</v>
      </c>
      <c r="E21" s="244">
        <v>4</v>
      </c>
      <c r="F21" s="238" t="s">
        <v>37</v>
      </c>
      <c r="G21" s="238" t="s">
        <v>19</v>
      </c>
      <c r="H21" s="239" t="s">
        <v>38</v>
      </c>
      <c r="I21" s="239" t="s">
        <v>22</v>
      </c>
      <c r="J21" s="246"/>
      <c r="K21" s="247"/>
      <c r="L21" s="247" t="str">
        <f t="shared" ref="L21:L22" si="9">IF(K21=0," ",K21/E21)</f>
        <v xml:space="preserve"> </v>
      </c>
      <c r="M21" s="247" t="str">
        <f>IF(K21=0," ",SUM(K$7:K21))</f>
        <v xml:space="preserve"> </v>
      </c>
      <c r="N21" s="242" t="s">
        <v>34</v>
      </c>
    </row>
    <row r="22" spans="2:14">
      <c r="B22" s="235">
        <v>16</v>
      </c>
      <c r="C22" s="234">
        <v>45450</v>
      </c>
      <c r="D22" s="243" t="str">
        <f t="shared" si="0"/>
        <v>Fri</v>
      </c>
      <c r="E22" s="244">
        <v>1</v>
      </c>
      <c r="F22" s="238" t="s">
        <v>14</v>
      </c>
      <c r="G22" s="246"/>
      <c r="H22" s="246"/>
      <c r="I22" s="239"/>
      <c r="J22" s="239"/>
      <c r="K22" s="247"/>
      <c r="L22" s="247" t="str">
        <f t="shared" si="9"/>
        <v xml:space="preserve"> </v>
      </c>
      <c r="M22" s="247" t="str">
        <f>IF(K22=0," ",SUM(K$7:K22))</f>
        <v xml:space="preserve"> </v>
      </c>
      <c r="N22" s="252" t="s">
        <v>17</v>
      </c>
    </row>
    <row r="23" spans="2:14">
      <c r="B23" s="235">
        <v>17</v>
      </c>
      <c r="C23" s="234">
        <v>45451</v>
      </c>
      <c r="D23" s="243" t="str">
        <f t="shared" si="0"/>
        <v>Sat</v>
      </c>
      <c r="E23" s="237">
        <v>4</v>
      </c>
      <c r="F23" s="238" t="s">
        <v>19</v>
      </c>
      <c r="G23" s="239" t="s">
        <v>20</v>
      </c>
      <c r="H23" s="239" t="s">
        <v>21</v>
      </c>
      <c r="I23" s="239" t="s">
        <v>22</v>
      </c>
      <c r="J23" s="240"/>
      <c r="K23" s="241"/>
      <c r="L23" s="241" t="str">
        <f>IF(K23=0," ",K23/E23)</f>
        <v xml:space="preserve"> </v>
      </c>
      <c r="M23" s="241" t="str">
        <f>IF(K23=0," ",SUM(K$7:K23))</f>
        <v xml:space="preserve"> </v>
      </c>
      <c r="N23" s="242" t="s">
        <v>23</v>
      </c>
    </row>
    <row r="24" spans="2:14">
      <c r="B24" s="235">
        <v>18</v>
      </c>
      <c r="C24" s="234">
        <v>45455</v>
      </c>
      <c r="D24" s="243" t="str">
        <f t="shared" si="0"/>
        <v>Wed</v>
      </c>
      <c r="E24" s="244">
        <v>1</v>
      </c>
      <c r="F24" s="238" t="s">
        <v>14</v>
      </c>
      <c r="G24" s="246"/>
      <c r="H24" s="246"/>
      <c r="I24" s="246"/>
      <c r="J24" s="239"/>
      <c r="K24" s="247"/>
      <c r="L24" s="247" t="str">
        <f t="shared" ref="L24" si="10">IF(K24=0," ",K24/E24)</f>
        <v xml:space="preserve"> </v>
      </c>
      <c r="M24" s="247" t="str">
        <f>IF(K24=0," ",SUM(K$7:K24))</f>
        <v xml:space="preserve"> </v>
      </c>
      <c r="N24" s="252" t="s">
        <v>15</v>
      </c>
    </row>
    <row r="25" spans="2:14">
      <c r="B25" s="235">
        <v>19</v>
      </c>
      <c r="C25" s="234">
        <v>45459</v>
      </c>
      <c r="D25" s="243" t="str">
        <f t="shared" si="0"/>
        <v>Sun</v>
      </c>
      <c r="E25" s="244">
        <v>4</v>
      </c>
      <c r="F25" s="238" t="s">
        <v>19</v>
      </c>
      <c r="G25" s="239" t="s">
        <v>20</v>
      </c>
      <c r="H25" s="239" t="s">
        <v>21</v>
      </c>
      <c r="I25" s="239" t="s">
        <v>22</v>
      </c>
      <c r="J25" s="239"/>
      <c r="K25" s="247"/>
      <c r="L25" s="247" t="str">
        <f>IF(K25=0," ",K25/E25)</f>
        <v xml:space="preserve"> </v>
      </c>
      <c r="M25" s="247" t="str">
        <f>IF(K25=0," ",SUM(K$7:K25))</f>
        <v xml:space="preserve"> </v>
      </c>
      <c r="N25" s="242" t="s">
        <v>23</v>
      </c>
    </row>
    <row r="26" spans="2:14">
      <c r="B26" s="235">
        <v>20</v>
      </c>
      <c r="C26" s="234">
        <v>45465</v>
      </c>
      <c r="D26" s="243" t="str">
        <f t="shared" si="0"/>
        <v>Sat</v>
      </c>
      <c r="E26" s="244">
        <v>3</v>
      </c>
      <c r="F26" s="249" t="s">
        <v>32</v>
      </c>
      <c r="G26" s="253" t="s">
        <v>42</v>
      </c>
      <c r="H26" s="239" t="s">
        <v>43</v>
      </c>
      <c r="I26" s="239"/>
      <c r="J26" s="239"/>
      <c r="K26" s="247"/>
      <c r="L26" s="247" t="str">
        <f t="shared" ref="L26" si="11">IF(K26=0," ",K26/E26)</f>
        <v xml:space="preserve"> </v>
      </c>
      <c r="M26" s="247" t="str">
        <f>IF(K26=0," ",SUM(K$7:K26))</f>
        <v xml:space="preserve"> </v>
      </c>
      <c r="N26" s="242" t="s">
        <v>28</v>
      </c>
    </row>
    <row r="27" spans="2:14">
      <c r="B27" s="36">
        <v>21</v>
      </c>
      <c r="C27" s="37">
        <v>45479</v>
      </c>
      <c r="D27" s="38" t="str">
        <f t="shared" si="0"/>
        <v>Sat</v>
      </c>
      <c r="E27" s="56">
        <v>4</v>
      </c>
      <c r="F27" s="52" t="s">
        <v>19</v>
      </c>
      <c r="G27" s="53" t="s">
        <v>20</v>
      </c>
      <c r="H27" s="53" t="s">
        <v>21</v>
      </c>
      <c r="I27" s="53" t="s">
        <v>22</v>
      </c>
      <c r="J27" s="53"/>
      <c r="K27" s="43"/>
      <c r="L27" s="43" t="str">
        <f t="shared" si="8"/>
        <v xml:space="preserve"> </v>
      </c>
      <c r="M27" s="43" t="str">
        <f>IF(K27=0," ",SUM(K$7:K27))</f>
        <v xml:space="preserve"> </v>
      </c>
      <c r="N27" s="55" t="s">
        <v>23</v>
      </c>
    </row>
    <row r="28" spans="2:14">
      <c r="B28" s="36">
        <v>22</v>
      </c>
      <c r="C28" s="37">
        <v>45485</v>
      </c>
      <c r="D28" s="38" t="str">
        <f t="shared" si="0"/>
        <v>Fri</v>
      </c>
      <c r="E28" s="56">
        <v>1</v>
      </c>
      <c r="F28" s="52" t="s">
        <v>14</v>
      </c>
      <c r="G28" s="53"/>
      <c r="H28" s="53"/>
      <c r="I28" s="53"/>
      <c r="J28" s="53"/>
      <c r="K28" s="43"/>
      <c r="L28" s="43" t="str">
        <f t="shared" si="8"/>
        <v xml:space="preserve"> </v>
      </c>
      <c r="M28" s="43" t="str">
        <f>IF(K28=0," ",SUM(K$7:K28))</f>
        <v xml:space="preserve"> </v>
      </c>
      <c r="N28" s="44" t="s">
        <v>17</v>
      </c>
    </row>
    <row r="29" spans="2:14">
      <c r="B29" s="36">
        <v>23</v>
      </c>
      <c r="C29" s="37">
        <v>45486</v>
      </c>
      <c r="D29" s="38" t="str">
        <f t="shared" si="0"/>
        <v>Sat</v>
      </c>
      <c r="E29" s="56">
        <v>4</v>
      </c>
      <c r="F29" s="52" t="s">
        <v>19</v>
      </c>
      <c r="G29" s="53" t="s">
        <v>20</v>
      </c>
      <c r="H29" s="53" t="s">
        <v>21</v>
      </c>
      <c r="I29" s="53" t="s">
        <v>22</v>
      </c>
      <c r="J29" s="53"/>
      <c r="K29" s="43"/>
      <c r="L29" s="43" t="str">
        <f t="shared" si="8"/>
        <v xml:space="preserve"> </v>
      </c>
      <c r="M29" s="43" t="str">
        <f>IF(K29=0," ",SUM(K$7:K29))</f>
        <v xml:space="preserve"> </v>
      </c>
      <c r="N29" s="55" t="s">
        <v>23</v>
      </c>
    </row>
    <row r="30" spans="2:14">
      <c r="B30" s="36">
        <v>24</v>
      </c>
      <c r="C30" s="37">
        <v>45487</v>
      </c>
      <c r="D30" s="38" t="str">
        <f>IF(C30=0," ",TEXT(C30,"ddd"))</f>
        <v>Sun</v>
      </c>
      <c r="E30" s="56">
        <v>4</v>
      </c>
      <c r="F30" s="52" t="s">
        <v>37</v>
      </c>
      <c r="G30" s="52" t="s">
        <v>19</v>
      </c>
      <c r="H30" s="53" t="s">
        <v>38</v>
      </c>
      <c r="I30" s="53" t="s">
        <v>22</v>
      </c>
      <c r="J30" s="57"/>
      <c r="K30" s="43"/>
      <c r="L30" s="43" t="str">
        <f t="shared" si="8"/>
        <v xml:space="preserve"> </v>
      </c>
      <c r="M30" s="43" t="str">
        <f>IF(K30=0," ",SUM(K$7:K30))</f>
        <v xml:space="preserve"> </v>
      </c>
      <c r="N30" s="55" t="s">
        <v>34</v>
      </c>
    </row>
    <row r="31" spans="2:14">
      <c r="B31" s="36">
        <v>25</v>
      </c>
      <c r="C31" s="37">
        <v>45490</v>
      </c>
      <c r="D31" s="38" t="str">
        <f t="shared" si="0"/>
        <v>Wed</v>
      </c>
      <c r="E31" s="56">
        <v>1</v>
      </c>
      <c r="F31" s="52" t="s">
        <v>14</v>
      </c>
      <c r="G31" s="57"/>
      <c r="H31" s="57"/>
      <c r="I31" s="57"/>
      <c r="J31" s="53"/>
      <c r="K31" s="43"/>
      <c r="L31" s="43" t="str">
        <f t="shared" si="8"/>
        <v xml:space="preserve"> </v>
      </c>
      <c r="M31" s="43" t="str">
        <f>IF(K31=0," ",SUM(K$7:K31))</f>
        <v xml:space="preserve"> </v>
      </c>
      <c r="N31" s="44" t="s">
        <v>15</v>
      </c>
    </row>
    <row r="32" spans="2:14">
      <c r="B32" s="36">
        <v>26</v>
      </c>
      <c r="C32" s="37">
        <v>45500</v>
      </c>
      <c r="D32" s="38" t="str">
        <f>IF(C32=0," ",TEXT(C32,"ddd"))</f>
        <v>Sat</v>
      </c>
      <c r="E32" s="56">
        <v>3</v>
      </c>
      <c r="F32" s="40" t="s">
        <v>32</v>
      </c>
      <c r="G32" s="62" t="s">
        <v>42</v>
      </c>
      <c r="H32" s="53" t="s">
        <v>43</v>
      </c>
      <c r="I32" s="53"/>
      <c r="J32" s="53"/>
      <c r="K32" s="43"/>
      <c r="L32" s="43" t="str">
        <f t="shared" si="8"/>
        <v xml:space="preserve"> </v>
      </c>
      <c r="M32" s="43" t="str">
        <f>IF(K32=0," ",SUM(K$7:K32))</f>
        <v xml:space="preserve"> </v>
      </c>
      <c r="N32" s="55" t="s">
        <v>28</v>
      </c>
    </row>
    <row r="33" spans="2:14">
      <c r="B33" s="235">
        <v>27</v>
      </c>
      <c r="C33" s="234">
        <v>45513</v>
      </c>
      <c r="D33" s="243" t="str">
        <f>IF(C33=0," ",TEXT(C33,"ddd"))</f>
        <v>Fri</v>
      </c>
      <c r="E33" s="244">
        <v>1</v>
      </c>
      <c r="F33" s="238" t="s">
        <v>14</v>
      </c>
      <c r="G33" s="239"/>
      <c r="H33" s="239"/>
      <c r="I33" s="239"/>
      <c r="J33" s="239"/>
      <c r="K33" s="247"/>
      <c r="L33" s="247" t="str">
        <f t="shared" si="8"/>
        <v xml:space="preserve"> </v>
      </c>
      <c r="M33" s="247" t="str">
        <f>IF(K33=0," ",SUM(K$7:K33))</f>
        <v xml:space="preserve"> </v>
      </c>
      <c r="N33" s="252" t="s">
        <v>17</v>
      </c>
    </row>
    <row r="34" spans="2:14">
      <c r="B34" s="235">
        <v>28</v>
      </c>
      <c r="C34" s="234">
        <v>45514</v>
      </c>
      <c r="D34" s="243" t="str">
        <f>IF(C34=0," ",TEXT(C34,"ddd"))</f>
        <v>Sat</v>
      </c>
      <c r="E34" s="244">
        <v>4</v>
      </c>
      <c r="F34" s="238" t="s">
        <v>19</v>
      </c>
      <c r="G34" s="239" t="s">
        <v>20</v>
      </c>
      <c r="H34" s="239" t="s">
        <v>21</v>
      </c>
      <c r="I34" s="239" t="s">
        <v>22</v>
      </c>
      <c r="J34" s="239"/>
      <c r="K34" s="247"/>
      <c r="L34" s="247" t="str">
        <f t="shared" si="8"/>
        <v xml:space="preserve"> </v>
      </c>
      <c r="M34" s="247" t="str">
        <f>IF(K34=0," ",SUM(K$7:K34))</f>
        <v xml:space="preserve"> </v>
      </c>
      <c r="N34" s="242" t="s">
        <v>23</v>
      </c>
    </row>
    <row r="35" spans="2:14">
      <c r="B35" s="235">
        <v>29</v>
      </c>
      <c r="C35" s="234">
        <v>45515</v>
      </c>
      <c r="D35" s="243" t="str">
        <f>IF(C35=0," ",TEXT(C35,"ddd"))</f>
        <v>Sun</v>
      </c>
      <c r="E35" s="244">
        <v>4</v>
      </c>
      <c r="F35" s="238" t="s">
        <v>37</v>
      </c>
      <c r="G35" s="238" t="s">
        <v>19</v>
      </c>
      <c r="H35" s="239" t="s">
        <v>38</v>
      </c>
      <c r="I35" s="239" t="s">
        <v>22</v>
      </c>
      <c r="J35" s="246"/>
      <c r="K35" s="247"/>
      <c r="L35" s="247" t="str">
        <f t="shared" si="8"/>
        <v xml:space="preserve"> </v>
      </c>
      <c r="M35" s="247" t="str">
        <f>IF(K35=0," ",SUM(K$7:K35))</f>
        <v xml:space="preserve"> </v>
      </c>
      <c r="N35" s="242" t="s">
        <v>34</v>
      </c>
    </row>
    <row r="36" spans="2:14">
      <c r="B36" s="235">
        <v>30</v>
      </c>
      <c r="C36" s="234">
        <v>45518</v>
      </c>
      <c r="D36" s="243" t="str">
        <f t="shared" si="0"/>
        <v>Wed</v>
      </c>
      <c r="E36" s="244">
        <v>1</v>
      </c>
      <c r="F36" s="238" t="s">
        <v>14</v>
      </c>
      <c r="G36" s="246"/>
      <c r="H36" s="246"/>
      <c r="I36" s="246"/>
      <c r="J36" s="239"/>
      <c r="K36" s="247"/>
      <c r="L36" s="247" t="str">
        <f t="shared" si="8"/>
        <v xml:space="preserve"> </v>
      </c>
      <c r="M36" s="247" t="str">
        <f>IF(K36=0," ",SUM(K$7:K36))</f>
        <v xml:space="preserve"> </v>
      </c>
      <c r="N36" s="252" t="s">
        <v>15</v>
      </c>
    </row>
    <row r="37" spans="2:14">
      <c r="B37" s="235">
        <v>31</v>
      </c>
      <c r="C37" s="234">
        <v>45528</v>
      </c>
      <c r="D37" s="243" t="str">
        <f t="shared" si="0"/>
        <v>Sat</v>
      </c>
      <c r="E37" s="244">
        <v>4</v>
      </c>
      <c r="F37" s="238" t="s">
        <v>19</v>
      </c>
      <c r="G37" s="239" t="s">
        <v>20</v>
      </c>
      <c r="H37" s="239" t="s">
        <v>21</v>
      </c>
      <c r="I37" s="239" t="s">
        <v>22</v>
      </c>
      <c r="J37" s="239"/>
      <c r="K37" s="247"/>
      <c r="L37" s="247" t="str">
        <f t="shared" si="8"/>
        <v xml:space="preserve"> </v>
      </c>
      <c r="M37" s="247" t="str">
        <f>IF(K37=0," ",SUM(K$7:K37))</f>
        <v xml:space="preserve"> </v>
      </c>
      <c r="N37" s="242" t="s">
        <v>23</v>
      </c>
    </row>
    <row r="38" spans="2:14">
      <c r="B38" s="235">
        <v>32</v>
      </c>
      <c r="C38" s="234">
        <v>45535</v>
      </c>
      <c r="D38" s="243" t="str">
        <f t="shared" si="0"/>
        <v>Sat</v>
      </c>
      <c r="E38" s="244">
        <v>3</v>
      </c>
      <c r="F38" s="249" t="s">
        <v>32</v>
      </c>
      <c r="G38" s="253" t="s">
        <v>42</v>
      </c>
      <c r="H38" s="239" t="s">
        <v>43</v>
      </c>
      <c r="I38" s="239"/>
      <c r="J38" s="239"/>
      <c r="K38" s="247"/>
      <c r="L38" s="247" t="str">
        <f t="shared" si="8"/>
        <v xml:space="preserve"> </v>
      </c>
      <c r="M38" s="247" t="str">
        <f>IF(K38=0," ",SUM(K$7:K38))</f>
        <v xml:space="preserve"> </v>
      </c>
      <c r="N38" s="242" t="s">
        <v>28</v>
      </c>
    </row>
    <row r="39" spans="2:14">
      <c r="B39" s="36">
        <v>33</v>
      </c>
      <c r="C39" s="37">
        <v>45543</v>
      </c>
      <c r="D39" s="38" t="str">
        <f t="shared" si="0"/>
        <v>Sun</v>
      </c>
      <c r="E39" s="56">
        <v>4</v>
      </c>
      <c r="F39" s="52" t="s">
        <v>37</v>
      </c>
      <c r="G39" s="52" t="s">
        <v>19</v>
      </c>
      <c r="H39" s="53" t="s">
        <v>38</v>
      </c>
      <c r="I39" s="53" t="s">
        <v>22</v>
      </c>
      <c r="J39" s="57"/>
      <c r="K39" s="43"/>
      <c r="L39" s="43" t="str">
        <f t="shared" si="8"/>
        <v xml:space="preserve"> </v>
      </c>
      <c r="M39" s="43" t="str">
        <f>IF(K39=0," ",SUM(K$7:K39))</f>
        <v xml:space="preserve"> </v>
      </c>
      <c r="N39" s="43" t="s">
        <v>44</v>
      </c>
    </row>
    <row r="40" spans="2:14">
      <c r="B40" s="36">
        <v>34</v>
      </c>
      <c r="C40" s="37">
        <v>45549</v>
      </c>
      <c r="D40" s="38" t="str">
        <f t="shared" si="0"/>
        <v>Sat</v>
      </c>
      <c r="E40" s="56">
        <v>4</v>
      </c>
      <c r="F40" s="52" t="s">
        <v>19</v>
      </c>
      <c r="G40" s="53" t="s">
        <v>20</v>
      </c>
      <c r="H40" s="53" t="s">
        <v>21</v>
      </c>
      <c r="I40" s="53" t="s">
        <v>22</v>
      </c>
      <c r="J40" s="53"/>
      <c r="K40" s="43"/>
      <c r="L40" s="43" t="str">
        <f t="shared" si="8"/>
        <v xml:space="preserve"> </v>
      </c>
      <c r="M40" s="43" t="str">
        <f>IF(K40=0," ",SUM(K$7:K40))</f>
        <v xml:space="preserve"> </v>
      </c>
      <c r="N40" s="55" t="s">
        <v>23</v>
      </c>
    </row>
    <row r="41" spans="2:14">
      <c r="B41" s="36">
        <v>35</v>
      </c>
      <c r="C41" s="37">
        <v>45553</v>
      </c>
      <c r="D41" s="38" t="str">
        <f t="shared" si="0"/>
        <v>Wed</v>
      </c>
      <c r="E41" s="56">
        <v>1</v>
      </c>
      <c r="F41" s="52" t="s">
        <v>14</v>
      </c>
      <c r="G41" s="57"/>
      <c r="H41" s="57"/>
      <c r="I41" s="57"/>
      <c r="J41" s="53"/>
      <c r="K41" s="43"/>
      <c r="L41" s="43" t="str">
        <f t="shared" si="8"/>
        <v xml:space="preserve"> </v>
      </c>
      <c r="M41" s="43" t="str">
        <f>IF(K41=0," ",SUM(K$7:K41))</f>
        <v xml:space="preserve"> </v>
      </c>
      <c r="N41" s="44" t="s">
        <v>15</v>
      </c>
    </row>
    <row r="42" spans="2:14">
      <c r="B42" s="36">
        <v>36</v>
      </c>
      <c r="C42" s="37">
        <v>45562</v>
      </c>
      <c r="D42" s="38" t="str">
        <f t="shared" si="0"/>
        <v>Fri</v>
      </c>
      <c r="E42" s="56">
        <v>1</v>
      </c>
      <c r="F42" s="52" t="s">
        <v>14</v>
      </c>
      <c r="G42" s="57"/>
      <c r="H42" s="57"/>
      <c r="I42" s="57"/>
      <c r="J42" s="53"/>
      <c r="K42" s="43"/>
      <c r="L42" s="43" t="str">
        <f t="shared" si="8"/>
        <v xml:space="preserve"> </v>
      </c>
      <c r="M42" s="43" t="str">
        <f>IF(K42=0," ",SUM(K$7:K42))</f>
        <v xml:space="preserve"> </v>
      </c>
      <c r="N42" s="44" t="s">
        <v>17</v>
      </c>
    </row>
    <row r="43" spans="2:14">
      <c r="B43" s="36">
        <v>37</v>
      </c>
      <c r="C43" s="37">
        <v>45563</v>
      </c>
      <c r="D43" s="38" t="str">
        <f t="shared" si="0"/>
        <v>Sat</v>
      </c>
      <c r="E43" s="56">
        <v>4</v>
      </c>
      <c r="F43" s="52" t="s">
        <v>19</v>
      </c>
      <c r="G43" s="53" t="s">
        <v>20</v>
      </c>
      <c r="H43" s="53" t="s">
        <v>21</v>
      </c>
      <c r="I43" s="53" t="s">
        <v>22</v>
      </c>
      <c r="J43" s="53"/>
      <c r="K43" s="43"/>
      <c r="L43" s="43" t="str">
        <f t="shared" si="8"/>
        <v xml:space="preserve"> </v>
      </c>
      <c r="M43" s="43" t="str">
        <f>IF(K43=0," ",SUM(K$7:K43))</f>
        <v xml:space="preserve"> </v>
      </c>
      <c r="N43" s="55" t="s">
        <v>23</v>
      </c>
    </row>
    <row r="44" spans="2:14">
      <c r="B44" s="235">
        <v>38</v>
      </c>
      <c r="C44" s="234">
        <v>45577</v>
      </c>
      <c r="D44" s="243" t="str">
        <f t="shared" si="0"/>
        <v>Sat</v>
      </c>
      <c r="E44" s="244">
        <v>5</v>
      </c>
      <c r="F44" s="238" t="s">
        <v>45</v>
      </c>
      <c r="G44" s="239" t="s">
        <v>46</v>
      </c>
      <c r="H44" s="239" t="s">
        <v>47</v>
      </c>
      <c r="I44" s="239" t="s">
        <v>48</v>
      </c>
      <c r="J44" s="239" t="s">
        <v>49</v>
      </c>
      <c r="K44" s="247"/>
      <c r="L44" s="247" t="str">
        <f t="shared" si="8"/>
        <v xml:space="preserve"> </v>
      </c>
      <c r="M44" s="247" t="str">
        <f>IF(K44=0," ",SUM(K$7:K44))</f>
        <v xml:space="preserve"> </v>
      </c>
      <c r="N44" s="242" t="s">
        <v>18</v>
      </c>
    </row>
    <row r="45" spans="2:14">
      <c r="B45" s="235">
        <v>39</v>
      </c>
      <c r="C45" s="234">
        <v>45581</v>
      </c>
      <c r="D45" s="243" t="str">
        <f t="shared" si="0"/>
        <v>Wed</v>
      </c>
      <c r="E45" s="244">
        <v>1</v>
      </c>
      <c r="F45" s="238" t="s">
        <v>14</v>
      </c>
      <c r="G45" s="246"/>
      <c r="H45" s="246"/>
      <c r="I45" s="246"/>
      <c r="J45" s="239"/>
      <c r="K45" s="247"/>
      <c r="L45" s="247" t="str">
        <f t="shared" si="8"/>
        <v xml:space="preserve"> </v>
      </c>
      <c r="M45" s="247" t="str">
        <f>IF(K45=0," ",SUM(K$7:K45))</f>
        <v xml:space="preserve"> </v>
      </c>
      <c r="N45" s="252" t="s">
        <v>15</v>
      </c>
    </row>
    <row r="46" spans="2:14">
      <c r="B46" s="235">
        <v>40</v>
      </c>
      <c r="C46" s="234">
        <v>45584</v>
      </c>
      <c r="D46" s="243" t="str">
        <f t="shared" si="0"/>
        <v>Sat</v>
      </c>
      <c r="E46" s="244">
        <v>5</v>
      </c>
      <c r="F46" s="238" t="s">
        <v>45</v>
      </c>
      <c r="G46" s="239" t="s">
        <v>46</v>
      </c>
      <c r="H46" s="239" t="s">
        <v>47</v>
      </c>
      <c r="I46" s="239" t="s">
        <v>48</v>
      </c>
      <c r="J46" s="239" t="s">
        <v>49</v>
      </c>
      <c r="K46" s="247"/>
      <c r="L46" s="247" t="str">
        <f t="shared" si="8"/>
        <v xml:space="preserve"> </v>
      </c>
      <c r="M46" s="247" t="str">
        <f>IF(K46=0," ",SUM(K$7:K46))</f>
        <v xml:space="preserve"> </v>
      </c>
      <c r="N46" s="242" t="s">
        <v>18</v>
      </c>
    </row>
    <row r="47" spans="2:14">
      <c r="B47" s="235">
        <v>41</v>
      </c>
      <c r="C47" s="234">
        <v>45590</v>
      </c>
      <c r="D47" s="243" t="str">
        <f t="shared" si="0"/>
        <v>Fri</v>
      </c>
      <c r="E47" s="244">
        <v>3</v>
      </c>
      <c r="F47" s="238" t="s">
        <v>50</v>
      </c>
      <c r="G47" s="239" t="s">
        <v>48</v>
      </c>
      <c r="H47" s="239" t="s">
        <v>49</v>
      </c>
      <c r="I47" s="239"/>
      <c r="J47" s="239"/>
      <c r="K47" s="247"/>
      <c r="L47" s="247" t="str">
        <f t="shared" si="8"/>
        <v xml:space="preserve"> </v>
      </c>
      <c r="M47" s="247" t="str">
        <f>IF(K47=0," ",SUM(K$7:K47))</f>
        <v xml:space="preserve"> </v>
      </c>
      <c r="N47" s="242" t="s">
        <v>18</v>
      </c>
    </row>
    <row r="48" spans="2:14">
      <c r="B48" s="235">
        <v>42</v>
      </c>
      <c r="C48" s="234">
        <v>45591</v>
      </c>
      <c r="D48" s="243" t="str">
        <f t="shared" si="0"/>
        <v>Sat</v>
      </c>
      <c r="E48" s="244">
        <v>5</v>
      </c>
      <c r="F48" s="238" t="s">
        <v>45</v>
      </c>
      <c r="G48" s="239" t="s">
        <v>46</v>
      </c>
      <c r="H48" s="239" t="s">
        <v>47</v>
      </c>
      <c r="I48" s="239" t="s">
        <v>48</v>
      </c>
      <c r="J48" s="239" t="s">
        <v>49</v>
      </c>
      <c r="K48" s="247"/>
      <c r="L48" s="247" t="str">
        <f t="shared" si="8"/>
        <v xml:space="preserve"> </v>
      </c>
      <c r="M48" s="247" t="str">
        <f>IF(K48=0," ",SUM(K$7:K48))</f>
        <v xml:space="preserve"> </v>
      </c>
      <c r="N48" s="242" t="s">
        <v>18</v>
      </c>
    </row>
    <row r="49" spans="2:14">
      <c r="B49" s="36">
        <v>43</v>
      </c>
      <c r="C49" s="37">
        <v>45605</v>
      </c>
      <c r="D49" s="38" t="str">
        <f t="shared" si="0"/>
        <v>Sat</v>
      </c>
      <c r="E49" s="56">
        <v>4</v>
      </c>
      <c r="F49" s="52" t="s">
        <v>19</v>
      </c>
      <c r="G49" s="53" t="s">
        <v>20</v>
      </c>
      <c r="H49" s="53" t="s">
        <v>21</v>
      </c>
      <c r="I49" s="53" t="s">
        <v>22</v>
      </c>
      <c r="J49" s="53"/>
      <c r="K49" s="43"/>
      <c r="L49" s="43" t="str">
        <f t="shared" si="8"/>
        <v xml:space="preserve"> </v>
      </c>
      <c r="M49" s="43" t="str">
        <f>IF(K49=0," ",SUM(K$7:K49))</f>
        <v xml:space="preserve"> </v>
      </c>
      <c r="N49" s="55" t="s">
        <v>23</v>
      </c>
    </row>
    <row r="50" spans="2:14">
      <c r="B50" s="36">
        <v>44</v>
      </c>
      <c r="C50" s="37">
        <v>45606</v>
      </c>
      <c r="D50" s="38" t="str">
        <f t="shared" si="0"/>
        <v>Sun</v>
      </c>
      <c r="E50" s="56">
        <v>4</v>
      </c>
      <c r="F50" s="52" t="s">
        <v>37</v>
      </c>
      <c r="G50" s="52" t="s">
        <v>19</v>
      </c>
      <c r="H50" s="53" t="s">
        <v>38</v>
      </c>
      <c r="I50" s="53" t="s">
        <v>22</v>
      </c>
      <c r="J50" s="57"/>
      <c r="K50" s="43"/>
      <c r="L50" s="43" t="str">
        <f t="shared" si="8"/>
        <v xml:space="preserve"> </v>
      </c>
      <c r="M50" s="43" t="str">
        <f>IF(K50=0," ",SUM(K$7:K50))</f>
        <v xml:space="preserve"> </v>
      </c>
      <c r="N50" s="55" t="s">
        <v>34</v>
      </c>
    </row>
    <row r="51" spans="2:14">
      <c r="B51" s="36">
        <v>45</v>
      </c>
      <c r="C51" s="37">
        <v>45609</v>
      </c>
      <c r="D51" s="38" t="str">
        <f t="shared" si="0"/>
        <v>Wed</v>
      </c>
      <c r="E51" s="56">
        <v>1</v>
      </c>
      <c r="F51" s="52" t="s">
        <v>14</v>
      </c>
      <c r="G51" s="53"/>
      <c r="H51" s="53"/>
      <c r="I51" s="53"/>
      <c r="J51" s="53"/>
      <c r="K51" s="43"/>
      <c r="L51" s="43" t="str">
        <f t="shared" si="8"/>
        <v xml:space="preserve"> </v>
      </c>
      <c r="M51" s="43" t="str">
        <f>IF(K51=0," ",SUM(K$7:K51))</f>
        <v xml:space="preserve"> </v>
      </c>
      <c r="N51" s="55" t="s">
        <v>15</v>
      </c>
    </row>
    <row r="52" spans="2:14">
      <c r="B52" s="235">
        <v>46</v>
      </c>
      <c r="C52" s="234">
        <v>45633</v>
      </c>
      <c r="D52" s="243" t="str">
        <f t="shared" si="0"/>
        <v>Sat</v>
      </c>
      <c r="E52" s="244">
        <v>5</v>
      </c>
      <c r="F52" s="238" t="s">
        <v>37</v>
      </c>
      <c r="G52" s="239" t="s">
        <v>19</v>
      </c>
      <c r="H52" s="239" t="s">
        <v>38</v>
      </c>
      <c r="I52" s="239" t="s">
        <v>45</v>
      </c>
      <c r="J52" s="239" t="s">
        <v>51</v>
      </c>
      <c r="K52" s="247"/>
      <c r="L52" s="247" t="str">
        <f t="shared" si="8"/>
        <v xml:space="preserve"> </v>
      </c>
      <c r="M52" s="247" t="str">
        <f>IF(K52=0," ",SUM(K$7:K52))</f>
        <v xml:space="preserve"> </v>
      </c>
      <c r="N52" s="242" t="s">
        <v>16</v>
      </c>
    </row>
    <row r="53" spans="2:14">
      <c r="B53" s="235">
        <v>47</v>
      </c>
      <c r="C53" s="234">
        <v>45634</v>
      </c>
      <c r="D53" s="243" t="str">
        <f t="shared" si="0"/>
        <v>Sun</v>
      </c>
      <c r="E53" s="244">
        <v>5</v>
      </c>
      <c r="F53" s="238" t="s">
        <v>37</v>
      </c>
      <c r="G53" s="239" t="s">
        <v>19</v>
      </c>
      <c r="H53" s="239" t="s">
        <v>38</v>
      </c>
      <c r="I53" s="239" t="s">
        <v>45</v>
      </c>
      <c r="J53" s="239" t="s">
        <v>51</v>
      </c>
      <c r="K53" s="247"/>
      <c r="L53" s="247" t="str">
        <f t="shared" si="8"/>
        <v xml:space="preserve"> </v>
      </c>
      <c r="M53" s="247" t="str">
        <f>IF(K53=0," ",SUM(K$7:K53))</f>
        <v xml:space="preserve"> </v>
      </c>
      <c r="N53" s="242" t="s">
        <v>16</v>
      </c>
    </row>
    <row r="54" spans="2:14">
      <c r="B54" s="235">
        <v>48</v>
      </c>
      <c r="C54" s="234">
        <v>45640</v>
      </c>
      <c r="D54" s="243" t="str">
        <f t="shared" si="0"/>
        <v>Sat</v>
      </c>
      <c r="E54" s="244">
        <v>5</v>
      </c>
      <c r="F54" s="238" t="s">
        <v>37</v>
      </c>
      <c r="G54" s="239" t="s">
        <v>19</v>
      </c>
      <c r="H54" s="239" t="s">
        <v>38</v>
      </c>
      <c r="I54" s="239" t="s">
        <v>45</v>
      </c>
      <c r="J54" s="239" t="s">
        <v>51</v>
      </c>
      <c r="K54" s="247"/>
      <c r="L54" s="247" t="str">
        <f t="shared" si="8"/>
        <v xml:space="preserve"> </v>
      </c>
      <c r="M54" s="247" t="str">
        <f>IF(K54=0," ",SUM(K$7:K54))</f>
        <v xml:space="preserve"> </v>
      </c>
      <c r="N54" s="242" t="s">
        <v>16</v>
      </c>
    </row>
    <row r="55" spans="2:14">
      <c r="B55" s="235">
        <v>49</v>
      </c>
      <c r="C55" s="234">
        <v>45641</v>
      </c>
      <c r="D55" s="243" t="str">
        <f t="shared" si="0"/>
        <v>Sun</v>
      </c>
      <c r="E55" s="244">
        <v>5</v>
      </c>
      <c r="F55" s="238" t="s">
        <v>37</v>
      </c>
      <c r="G55" s="239" t="s">
        <v>19</v>
      </c>
      <c r="H55" s="239" t="s">
        <v>38</v>
      </c>
      <c r="I55" s="239" t="s">
        <v>45</v>
      </c>
      <c r="J55" s="239" t="s">
        <v>51</v>
      </c>
      <c r="K55" s="247"/>
      <c r="L55" s="247" t="str">
        <f t="shared" si="8"/>
        <v xml:space="preserve"> </v>
      </c>
      <c r="M55" s="247" t="str">
        <f>IF(K55=0," ",SUM(K$7:K55))</f>
        <v xml:space="preserve"> </v>
      </c>
      <c r="N55" s="242" t="s">
        <v>16</v>
      </c>
    </row>
    <row r="56" spans="2:14">
      <c r="B56" s="244">
        <v>50</v>
      </c>
      <c r="C56" s="234">
        <v>45647</v>
      </c>
      <c r="D56" s="243" t="str">
        <f t="shared" si="0"/>
        <v>Sat</v>
      </c>
      <c r="E56" s="244">
        <v>5</v>
      </c>
      <c r="F56" s="238" t="s">
        <v>37</v>
      </c>
      <c r="G56" s="239" t="s">
        <v>19</v>
      </c>
      <c r="H56" s="239" t="s">
        <v>38</v>
      </c>
      <c r="I56" s="239" t="s">
        <v>45</v>
      </c>
      <c r="J56" s="239" t="s">
        <v>51</v>
      </c>
      <c r="K56" s="247"/>
      <c r="L56" s="247" t="str">
        <f t="shared" si="8"/>
        <v xml:space="preserve"> </v>
      </c>
      <c r="M56" s="247" t="str">
        <f>IF(K56=0," ",SUM(K$7:K56))</f>
        <v xml:space="preserve"> </v>
      </c>
      <c r="N56" s="242" t="s">
        <v>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5EFE5-C687-463B-96F3-5A31EBC5E1FB}">
  <sheetPr>
    <pageSetUpPr fitToPage="1"/>
  </sheetPr>
  <dimension ref="B1:Z56"/>
  <sheetViews>
    <sheetView tabSelected="1" workbookViewId="0">
      <selection activeCell="L14" sqref="L14"/>
    </sheetView>
  </sheetViews>
  <sheetFormatPr defaultRowHeight="15"/>
  <cols>
    <col min="1" max="1" width="5.85546875" customWidth="1"/>
    <col min="2" max="2" width="6" customWidth="1"/>
    <col min="3" max="3" width="11.140625" customWidth="1"/>
    <col min="4" max="4" width="7.140625" customWidth="1"/>
    <col min="5" max="5" width="4.140625" style="34" customWidth="1"/>
    <col min="6" max="10" width="9.140625" style="34"/>
    <col min="11" max="11" width="6.28515625" customWidth="1"/>
    <col min="12" max="12" width="4.5703125" customWidth="1"/>
    <col min="13" max="13" width="5.42578125" customWidth="1"/>
    <col min="14" max="14" width="20.140625" customWidth="1"/>
    <col min="17" max="17" width="5.7109375" customWidth="1"/>
    <col min="18" max="18" width="4.7109375" customWidth="1"/>
    <col min="19" max="19" width="11.85546875" customWidth="1"/>
    <col min="20" max="20" width="6" customWidth="1"/>
  </cols>
  <sheetData>
    <row r="1" spans="2:21" ht="84.75" customHeight="1">
      <c r="B1" s="1"/>
      <c r="C1" s="2"/>
      <c r="D1" s="2"/>
      <c r="E1" s="3"/>
      <c r="F1" s="4"/>
      <c r="G1" s="4"/>
      <c r="H1" s="4"/>
      <c r="I1" s="4"/>
      <c r="J1" s="4"/>
      <c r="K1" s="5"/>
      <c r="L1" s="6"/>
      <c r="M1" s="6"/>
      <c r="N1" s="1"/>
    </row>
    <row r="2" spans="2:21" ht="30.75" customHeight="1">
      <c r="B2" s="1" t="s">
        <v>0</v>
      </c>
      <c r="C2" s="7" t="s">
        <v>101</v>
      </c>
      <c r="D2" s="8"/>
      <c r="E2" s="3"/>
      <c r="F2" s="9"/>
      <c r="G2" s="9"/>
      <c r="H2" s="9"/>
      <c r="I2" s="9"/>
      <c r="J2" s="9"/>
      <c r="K2" s="5"/>
      <c r="L2" s="10"/>
      <c r="M2" s="10"/>
      <c r="N2" s="11" t="s">
        <v>136</v>
      </c>
    </row>
    <row r="3" spans="2:21" ht="14.25" customHeight="1">
      <c r="B3" s="9"/>
      <c r="C3" s="12"/>
      <c r="D3" s="12"/>
      <c r="E3" s="3"/>
      <c r="F3" s="13"/>
      <c r="G3" s="13"/>
      <c r="H3" s="187"/>
      <c r="I3" s="16" t="s">
        <v>3</v>
      </c>
      <c r="J3" s="14">
        <f ca="1">SUM(K7:K66)</f>
        <v>1025</v>
      </c>
      <c r="K3" s="15"/>
      <c r="L3" s="16"/>
      <c r="M3" s="16"/>
      <c r="N3" s="17">
        <f ca="1">TODAY()</f>
        <v>45411</v>
      </c>
    </row>
    <row r="4" spans="2:21" ht="3" customHeight="1" thickBot="1">
      <c r="B4" s="9"/>
      <c r="C4" s="12"/>
      <c r="D4" s="12"/>
      <c r="E4" s="3"/>
      <c r="F4" s="13"/>
      <c r="G4" s="13"/>
      <c r="H4" s="13"/>
      <c r="I4" s="13"/>
      <c r="J4" s="13"/>
      <c r="K4" s="15"/>
      <c r="L4" s="16"/>
      <c r="M4" s="16"/>
      <c r="N4" s="22"/>
    </row>
    <row r="5" spans="2:21" ht="34.5" thickBot="1">
      <c r="B5" s="25" t="s">
        <v>7</v>
      </c>
      <c r="C5" s="26" t="s">
        <v>8</v>
      </c>
      <c r="D5" s="26"/>
      <c r="E5" s="27" t="s">
        <v>9</v>
      </c>
      <c r="F5" s="28">
        <v>1</v>
      </c>
      <c r="G5" s="29">
        <v>2</v>
      </c>
      <c r="H5" s="29">
        <v>3</v>
      </c>
      <c r="I5" s="29">
        <v>4</v>
      </c>
      <c r="J5" s="29">
        <v>5</v>
      </c>
      <c r="K5" s="30" t="s">
        <v>10</v>
      </c>
      <c r="L5" s="31" t="s">
        <v>11</v>
      </c>
      <c r="M5" s="32" t="s">
        <v>12</v>
      </c>
      <c r="N5" s="32" t="s">
        <v>13</v>
      </c>
    </row>
    <row r="6" spans="2:21" ht="8.25" customHeight="1">
      <c r="K6" s="21"/>
      <c r="L6" s="35"/>
      <c r="M6" s="35"/>
    </row>
    <row r="7" spans="2:21">
      <c r="B7" s="36">
        <v>1</v>
      </c>
      <c r="C7" s="37">
        <v>45371</v>
      </c>
      <c r="D7" s="38" t="str">
        <f t="shared" ref="D7:D56" si="0">IF(C7=0," ",TEXT(C7,"ddd"))</f>
        <v>Wed</v>
      </c>
      <c r="E7" s="39">
        <v>1</v>
      </c>
      <c r="F7" s="40" t="s">
        <v>14</v>
      </c>
      <c r="G7" s="41"/>
      <c r="H7" s="41"/>
      <c r="I7" s="41"/>
      <c r="J7" s="41"/>
      <c r="K7" s="42">
        <f ca="1">T7</f>
        <v>70</v>
      </c>
      <c r="L7" s="43">
        <f t="shared" ref="L7:L9" ca="1" si="1">IFERROR(K7/E7,"")</f>
        <v>70</v>
      </c>
      <c r="M7" s="43">
        <f ca="1">IF(T7="","",SUM(K$7:K7))</f>
        <v>70</v>
      </c>
      <c r="N7" s="44" t="s">
        <v>15</v>
      </c>
      <c r="Q7" t="str">
        <f>TEXT(C7,"mm")&amp;"-"</f>
        <v>03-</v>
      </c>
      <c r="R7" t="str">
        <f>TEXT(C7,"dd")</f>
        <v>20</v>
      </c>
      <c r="S7" t="str">
        <f t="shared" ref="S7:S15" si="2">"'"&amp;Q7&amp;R7&amp;"'"&amp;"!"&amp;"L28"</f>
        <v>'03-20'!L28</v>
      </c>
      <c r="T7">
        <f ca="1">IFERROR(INDIRECT(S7),"")</f>
        <v>70</v>
      </c>
    </row>
    <row r="8" spans="2:21" ht="15.75" customHeight="1">
      <c r="B8" s="235">
        <v>2</v>
      </c>
      <c r="C8" s="234">
        <v>45394</v>
      </c>
      <c r="D8" s="243" t="str">
        <f t="shared" si="0"/>
        <v>Fri</v>
      </c>
      <c r="E8" s="248">
        <v>1</v>
      </c>
      <c r="F8" s="249" t="s">
        <v>14</v>
      </c>
      <c r="G8" s="250"/>
      <c r="H8" s="250"/>
      <c r="I8" s="250"/>
      <c r="J8" s="250"/>
      <c r="K8" s="42">
        <f t="shared" ref="K8" ca="1" si="3">T8</f>
        <v>267</v>
      </c>
      <c r="L8" s="49">
        <f t="shared" ca="1" si="1"/>
        <v>267</v>
      </c>
      <c r="M8" s="49">
        <f ca="1">IF(T8="","",SUM(K$7:K8))</f>
        <v>337</v>
      </c>
      <c r="N8" s="44" t="s">
        <v>17</v>
      </c>
      <c r="Q8" t="str">
        <f>TEXT(C8,"mm")&amp;"-"</f>
        <v>04-</v>
      </c>
      <c r="R8" t="str">
        <f>TEXT(C8,"dd")</f>
        <v>12</v>
      </c>
      <c r="S8" t="str">
        <f t="shared" si="2"/>
        <v>'04-12'!L28</v>
      </c>
      <c r="T8">
        <f ca="1">IFERROR(INDIRECT(S8),"")</f>
        <v>267</v>
      </c>
    </row>
    <row r="9" spans="2:21">
      <c r="B9" s="235">
        <v>3</v>
      </c>
      <c r="C9" s="234">
        <v>45395</v>
      </c>
      <c r="D9" s="236" t="str">
        <f t="shared" si="0"/>
        <v>Sat</v>
      </c>
      <c r="E9" s="237">
        <v>4</v>
      </c>
      <c r="F9" s="238" t="s">
        <v>19</v>
      </c>
      <c r="G9" s="239" t="s">
        <v>20</v>
      </c>
      <c r="H9" s="239" t="s">
        <v>21</v>
      </c>
      <c r="I9" s="239" t="s">
        <v>22</v>
      </c>
      <c r="J9" s="240"/>
      <c r="K9" s="42">
        <v>16</v>
      </c>
      <c r="L9" s="49">
        <f t="shared" si="1"/>
        <v>4</v>
      </c>
      <c r="M9" s="49" t="str">
        <f ca="1">IF(T9="","",SUM(K$7:K9))</f>
        <v/>
      </c>
      <c r="N9" s="55" t="s">
        <v>23</v>
      </c>
      <c r="Q9" t="str">
        <f t="shared" ref="Q9:Q56" si="4">TEXT(C9,"mm")&amp;"-"</f>
        <v>04-</v>
      </c>
      <c r="R9" t="str">
        <f t="shared" ref="R9:R56" si="5">TEXT(C9,"dd")</f>
        <v>13</v>
      </c>
      <c r="S9" t="str">
        <f t="shared" si="2"/>
        <v>'04-13'!L28</v>
      </c>
      <c r="T9" t="str">
        <f ca="1">IFERROR(INDIRECT(S9),"")</f>
        <v/>
      </c>
      <c r="U9" t="str">
        <f ca="1">T9</f>
        <v/>
      </c>
    </row>
    <row r="10" spans="2:21">
      <c r="B10" s="235">
        <v>4</v>
      </c>
      <c r="C10" s="286">
        <v>45396</v>
      </c>
      <c r="D10" s="287" t="str">
        <f t="shared" si="0"/>
        <v>Sun</v>
      </c>
      <c r="E10" s="288">
        <v>3</v>
      </c>
      <c r="F10" s="289" t="s">
        <v>21</v>
      </c>
      <c r="G10" s="289" t="s">
        <v>25</v>
      </c>
      <c r="H10" s="289" t="s">
        <v>26</v>
      </c>
      <c r="I10" s="290"/>
      <c r="J10" s="291"/>
      <c r="K10" s="292" t="str">
        <f t="shared" ref="K10:K56" ca="1" si="6">T10</f>
        <v/>
      </c>
      <c r="L10" s="293" t="str">
        <f t="shared" ref="L10:L56" ca="1" si="7">IFERROR(K10/E10,"")</f>
        <v/>
      </c>
      <c r="M10" s="293" t="str">
        <f ca="1">IF(T10="","",SUM(K$7:K10))</f>
        <v/>
      </c>
      <c r="N10" s="294" t="s">
        <v>725</v>
      </c>
      <c r="Q10" t="str">
        <f t="shared" si="4"/>
        <v>04-</v>
      </c>
      <c r="R10" t="str">
        <f t="shared" si="5"/>
        <v>14</v>
      </c>
      <c r="S10" t="str">
        <f t="shared" si="2"/>
        <v>'04-14'!L28</v>
      </c>
      <c r="T10" t="str">
        <f t="shared" ref="T10:T56" ca="1" si="8">IFERROR(INDIRECT(S10),"")</f>
        <v/>
      </c>
    </row>
    <row r="11" spans="2:21">
      <c r="B11" s="235">
        <v>5</v>
      </c>
      <c r="C11" s="234">
        <v>45399</v>
      </c>
      <c r="D11" s="243" t="str">
        <f t="shared" si="0"/>
        <v>Wed</v>
      </c>
      <c r="E11" s="244">
        <v>1</v>
      </c>
      <c r="F11" s="238" t="s">
        <v>14</v>
      </c>
      <c r="G11" s="246"/>
      <c r="H11" s="246"/>
      <c r="I11" s="246"/>
      <c r="J11" s="239"/>
      <c r="K11" s="42">
        <f t="shared" ca="1" si="6"/>
        <v>66</v>
      </c>
      <c r="L11" s="49">
        <f t="shared" ca="1" si="7"/>
        <v>66</v>
      </c>
      <c r="M11" s="49">
        <f ca="1">IF(T11="","",SUM(K$7:K11))</f>
        <v>419</v>
      </c>
      <c r="N11" s="55" t="s">
        <v>29</v>
      </c>
      <c r="Q11" t="str">
        <f t="shared" si="4"/>
        <v>04-</v>
      </c>
      <c r="R11" t="str">
        <f t="shared" si="5"/>
        <v>17</v>
      </c>
      <c r="S11" t="str">
        <f t="shared" si="2"/>
        <v>'04-17'!L28</v>
      </c>
      <c r="T11">
        <f t="shared" ca="1" si="8"/>
        <v>66</v>
      </c>
    </row>
    <row r="12" spans="2:21">
      <c r="B12" s="235">
        <v>6</v>
      </c>
      <c r="C12" s="234">
        <v>45402</v>
      </c>
      <c r="D12" s="243" t="str">
        <f t="shared" si="0"/>
        <v>Sat</v>
      </c>
      <c r="E12" s="244">
        <v>2</v>
      </c>
      <c r="F12" s="238" t="s">
        <v>19</v>
      </c>
      <c r="G12" s="239" t="s">
        <v>31</v>
      </c>
      <c r="H12" s="239" t="s">
        <v>32</v>
      </c>
      <c r="I12" s="239"/>
      <c r="J12" s="239"/>
      <c r="K12" s="42">
        <f t="shared" ca="1" si="6"/>
        <v>390</v>
      </c>
      <c r="L12" s="49">
        <f t="shared" ca="1" si="7"/>
        <v>195</v>
      </c>
      <c r="M12" s="49">
        <f ca="1">IF(T12="","",SUM(K$7:K12))</f>
        <v>809</v>
      </c>
      <c r="N12" s="55" t="s">
        <v>135</v>
      </c>
      <c r="Q12" t="str">
        <f t="shared" si="4"/>
        <v>04-</v>
      </c>
      <c r="R12" t="str">
        <f t="shared" si="5"/>
        <v>20</v>
      </c>
      <c r="S12" t="str">
        <f t="shared" si="2"/>
        <v>'04-20'!L28</v>
      </c>
      <c r="T12">
        <f t="shared" ca="1" si="8"/>
        <v>390</v>
      </c>
    </row>
    <row r="13" spans="2:21">
      <c r="B13" s="235">
        <v>7</v>
      </c>
      <c r="C13" s="234">
        <v>45403</v>
      </c>
      <c r="D13" s="243" t="str">
        <f t="shared" si="0"/>
        <v>Sun</v>
      </c>
      <c r="E13" s="244">
        <v>3</v>
      </c>
      <c r="F13" s="238" t="s">
        <v>19</v>
      </c>
      <c r="G13" s="239" t="s">
        <v>35</v>
      </c>
      <c r="H13" s="239" t="s">
        <v>22</v>
      </c>
      <c r="I13" s="246"/>
      <c r="J13" s="239"/>
      <c r="K13" s="42">
        <f t="shared" ca="1" si="6"/>
        <v>205</v>
      </c>
      <c r="L13" s="49">
        <f t="shared" ca="1" si="7"/>
        <v>68.333333333333329</v>
      </c>
      <c r="M13" s="49">
        <f ca="1">IF(T13="","",SUM(K$7:K13))</f>
        <v>1014</v>
      </c>
      <c r="N13" s="55" t="s">
        <v>135</v>
      </c>
      <c r="Q13" t="str">
        <f t="shared" si="4"/>
        <v>04-</v>
      </c>
      <c r="R13" t="str">
        <f t="shared" si="5"/>
        <v>21</v>
      </c>
      <c r="S13" t="str">
        <f t="shared" si="2"/>
        <v>'04-21'!L28</v>
      </c>
      <c r="T13">
        <f t="shared" ca="1" si="8"/>
        <v>205</v>
      </c>
    </row>
    <row r="14" spans="2:21">
      <c r="B14" s="235">
        <v>8</v>
      </c>
      <c r="C14" s="234">
        <v>45409</v>
      </c>
      <c r="D14" s="243" t="str">
        <f t="shared" si="0"/>
        <v>Sat</v>
      </c>
      <c r="E14" s="237">
        <v>4</v>
      </c>
      <c r="F14" s="238" t="s">
        <v>19</v>
      </c>
      <c r="G14" s="239" t="s">
        <v>20</v>
      </c>
      <c r="H14" s="239" t="s">
        <v>21</v>
      </c>
      <c r="I14" s="239" t="s">
        <v>22</v>
      </c>
      <c r="J14" s="240"/>
      <c r="K14" s="42">
        <v>11</v>
      </c>
      <c r="L14" s="49">
        <f t="shared" si="7"/>
        <v>2.75</v>
      </c>
      <c r="M14" s="49" t="str">
        <f ca="1">IF(T14="","",SUM(K$7:K14))</f>
        <v/>
      </c>
      <c r="N14" s="55" t="s">
        <v>23</v>
      </c>
      <c r="Q14" t="str">
        <f t="shared" si="4"/>
        <v>04-</v>
      </c>
      <c r="R14" t="str">
        <f t="shared" si="5"/>
        <v>27</v>
      </c>
      <c r="S14" t="str">
        <f t="shared" si="2"/>
        <v>'04-27'!L28</v>
      </c>
      <c r="T14" t="str">
        <f t="shared" ca="1" si="8"/>
        <v/>
      </c>
    </row>
    <row r="15" spans="2:21">
      <c r="B15" s="36">
        <v>9</v>
      </c>
      <c r="C15" s="37">
        <v>45417</v>
      </c>
      <c r="D15" s="38" t="str">
        <f t="shared" si="0"/>
        <v>Sun</v>
      </c>
      <c r="E15" s="56">
        <v>4</v>
      </c>
      <c r="F15" s="52" t="s">
        <v>37</v>
      </c>
      <c r="G15" s="52" t="s">
        <v>19</v>
      </c>
      <c r="H15" s="53" t="s">
        <v>38</v>
      </c>
      <c r="I15" s="53" t="s">
        <v>22</v>
      </c>
      <c r="J15" s="57"/>
      <c r="K15" s="42" t="str">
        <f t="shared" ca="1" si="6"/>
        <v/>
      </c>
      <c r="L15" s="49" t="str">
        <f t="shared" ca="1" si="7"/>
        <v/>
      </c>
      <c r="M15" s="49" t="str">
        <f ca="1">IF(T15="","",SUM(K$7:K15))</f>
        <v/>
      </c>
      <c r="N15" s="55" t="s">
        <v>34</v>
      </c>
      <c r="Q15" t="str">
        <f t="shared" si="4"/>
        <v>05-</v>
      </c>
      <c r="R15" t="str">
        <f t="shared" si="5"/>
        <v>05</v>
      </c>
      <c r="S15" t="str">
        <f t="shared" si="2"/>
        <v>'05-05'!L28</v>
      </c>
      <c r="T15" t="str">
        <f t="shared" ca="1" si="8"/>
        <v/>
      </c>
    </row>
    <row r="16" spans="2:21">
      <c r="B16" s="36">
        <v>10</v>
      </c>
      <c r="C16" s="37">
        <v>45422</v>
      </c>
      <c r="D16" s="38" t="str">
        <f t="shared" si="0"/>
        <v>Fri</v>
      </c>
      <c r="E16" s="56">
        <v>1</v>
      </c>
      <c r="F16" s="52" t="s">
        <v>14</v>
      </c>
      <c r="G16" s="57"/>
      <c r="H16" s="57"/>
      <c r="I16" s="53"/>
      <c r="J16" s="53"/>
      <c r="K16" s="42" t="str">
        <f t="shared" ca="1" si="6"/>
        <v/>
      </c>
      <c r="L16" s="49" t="str">
        <f t="shared" ca="1" si="7"/>
        <v/>
      </c>
      <c r="M16" s="49" t="str">
        <f ca="1">IF(T16="","",SUM(K$7:K16))</f>
        <v/>
      </c>
      <c r="N16" s="44" t="s">
        <v>17</v>
      </c>
      <c r="Q16" t="str">
        <f t="shared" si="4"/>
        <v>05-</v>
      </c>
      <c r="R16" t="str">
        <f t="shared" si="5"/>
        <v>10</v>
      </c>
      <c r="S16" t="str">
        <f t="shared" ref="S16:S56" si="9">"'"&amp;Q16&amp;R16&amp;"'"&amp;"!"&amp;"L28"</f>
        <v>'05-10'!L28</v>
      </c>
      <c r="T16" t="str">
        <f t="shared" ca="1" si="8"/>
        <v/>
      </c>
    </row>
    <row r="17" spans="2:20">
      <c r="B17" s="36">
        <v>11</v>
      </c>
      <c r="C17" s="37">
        <v>45423</v>
      </c>
      <c r="D17" s="38" t="str">
        <f t="shared" si="0"/>
        <v>Sat</v>
      </c>
      <c r="E17" s="51">
        <v>4</v>
      </c>
      <c r="F17" s="52" t="s">
        <v>19</v>
      </c>
      <c r="G17" s="53" t="s">
        <v>20</v>
      </c>
      <c r="H17" s="53" t="s">
        <v>21</v>
      </c>
      <c r="I17" s="53" t="s">
        <v>22</v>
      </c>
      <c r="J17" s="54"/>
      <c r="K17" s="42" t="str">
        <f t="shared" ca="1" si="6"/>
        <v/>
      </c>
      <c r="L17" s="49" t="str">
        <f t="shared" ca="1" si="7"/>
        <v/>
      </c>
      <c r="M17" s="49" t="str">
        <f ca="1">IF(T17="","",SUM(K$7:K17))</f>
        <v/>
      </c>
      <c r="N17" s="55" t="s">
        <v>23</v>
      </c>
      <c r="Q17" t="str">
        <f t="shared" si="4"/>
        <v>05-</v>
      </c>
      <c r="R17" t="str">
        <f t="shared" si="5"/>
        <v>11</v>
      </c>
      <c r="S17" t="str">
        <f t="shared" si="9"/>
        <v>'05-11'!L28</v>
      </c>
      <c r="T17" t="str">
        <f t="shared" ca="1" si="8"/>
        <v/>
      </c>
    </row>
    <row r="18" spans="2:20">
      <c r="B18" s="36">
        <v>12</v>
      </c>
      <c r="C18" s="37">
        <v>45427</v>
      </c>
      <c r="D18" s="38" t="str">
        <f t="shared" si="0"/>
        <v>Wed</v>
      </c>
      <c r="E18" s="56">
        <v>1</v>
      </c>
      <c r="F18" s="52" t="s">
        <v>14</v>
      </c>
      <c r="G18" s="57"/>
      <c r="H18" s="57"/>
      <c r="I18" s="57"/>
      <c r="J18" s="53"/>
      <c r="K18" s="42" t="str">
        <f t="shared" ca="1" si="6"/>
        <v/>
      </c>
      <c r="L18" s="49" t="str">
        <f t="shared" ca="1" si="7"/>
        <v/>
      </c>
      <c r="M18" s="49" t="str">
        <f ca="1">IF(T18="","",SUM(K$7:K18))</f>
        <v/>
      </c>
      <c r="N18" s="44" t="s">
        <v>15</v>
      </c>
      <c r="Q18" t="str">
        <f t="shared" si="4"/>
        <v>05-</v>
      </c>
      <c r="R18" t="str">
        <f t="shared" si="5"/>
        <v>15</v>
      </c>
      <c r="S18" t="str">
        <f t="shared" si="9"/>
        <v>'05-15'!L28</v>
      </c>
      <c r="T18" t="str">
        <f t="shared" ca="1" si="8"/>
        <v/>
      </c>
    </row>
    <row r="19" spans="2:20">
      <c r="B19" s="36">
        <v>13</v>
      </c>
      <c r="C19" s="37">
        <v>45430</v>
      </c>
      <c r="D19" s="38" t="str">
        <f>IF(C19=0," ",TEXT(C19,"ddd"))</f>
        <v>Sat</v>
      </c>
      <c r="E19" s="56">
        <v>3</v>
      </c>
      <c r="F19" s="40" t="s">
        <v>32</v>
      </c>
      <c r="G19" s="62" t="s">
        <v>42</v>
      </c>
      <c r="H19" s="53" t="s">
        <v>43</v>
      </c>
      <c r="I19" s="53"/>
      <c r="J19" s="53"/>
      <c r="K19" s="42" t="str">
        <f t="shared" ca="1" si="6"/>
        <v/>
      </c>
      <c r="L19" s="49" t="str">
        <f t="shared" ca="1" si="7"/>
        <v/>
      </c>
      <c r="M19" s="49" t="str">
        <f ca="1">IF(T19="","",SUM(K$7:K19))</f>
        <v/>
      </c>
      <c r="N19" s="55" t="s">
        <v>28</v>
      </c>
      <c r="Q19" t="str">
        <f t="shared" si="4"/>
        <v>05-</v>
      </c>
      <c r="R19" t="str">
        <f t="shared" si="5"/>
        <v>18</v>
      </c>
      <c r="S19" t="str">
        <f t="shared" si="9"/>
        <v>'05-18'!L28</v>
      </c>
      <c r="T19" t="str">
        <f t="shared" ca="1" si="8"/>
        <v/>
      </c>
    </row>
    <row r="20" spans="2:20">
      <c r="B20" s="36">
        <v>14</v>
      </c>
      <c r="C20" s="37">
        <v>45437</v>
      </c>
      <c r="D20" s="38" t="str">
        <f>IF(C20=0," ",TEXT(C20,"ddd"))</f>
        <v>Sat</v>
      </c>
      <c r="E20" s="51">
        <v>4</v>
      </c>
      <c r="F20" s="52" t="s">
        <v>19</v>
      </c>
      <c r="G20" s="53" t="s">
        <v>20</v>
      </c>
      <c r="H20" s="53" t="s">
        <v>21</v>
      </c>
      <c r="I20" s="53" t="s">
        <v>22</v>
      </c>
      <c r="J20" s="54"/>
      <c r="K20" s="42" t="str">
        <f t="shared" ca="1" si="6"/>
        <v/>
      </c>
      <c r="L20" s="49" t="str">
        <f t="shared" ca="1" si="7"/>
        <v/>
      </c>
      <c r="M20" s="49" t="str">
        <f ca="1">IF(T20="","",SUM(K$7:K20))</f>
        <v/>
      </c>
      <c r="N20" s="55" t="s">
        <v>23</v>
      </c>
      <c r="Q20" t="str">
        <f t="shared" si="4"/>
        <v>05-</v>
      </c>
      <c r="R20" t="str">
        <f t="shared" si="5"/>
        <v>25</v>
      </c>
      <c r="S20" t="str">
        <f t="shared" si="9"/>
        <v>'05-25'!L28</v>
      </c>
      <c r="T20" t="str">
        <f t="shared" ca="1" si="8"/>
        <v/>
      </c>
    </row>
    <row r="21" spans="2:20">
      <c r="B21" s="235">
        <v>15</v>
      </c>
      <c r="C21" s="234">
        <v>45445</v>
      </c>
      <c r="D21" s="243" t="str">
        <f t="shared" si="0"/>
        <v>Sun</v>
      </c>
      <c r="E21" s="244">
        <v>4</v>
      </c>
      <c r="F21" s="238" t="s">
        <v>37</v>
      </c>
      <c r="G21" s="238" t="s">
        <v>19</v>
      </c>
      <c r="H21" s="239" t="s">
        <v>38</v>
      </c>
      <c r="I21" s="239" t="s">
        <v>22</v>
      </c>
      <c r="J21" s="246"/>
      <c r="K21" s="42" t="str">
        <f t="shared" ca="1" si="6"/>
        <v/>
      </c>
      <c r="L21" s="49" t="str">
        <f t="shared" ca="1" si="7"/>
        <v/>
      </c>
      <c r="M21" s="49" t="str">
        <f ca="1">IF(T21="","",SUM(K$7:K21))</f>
        <v/>
      </c>
      <c r="N21" s="55" t="s">
        <v>34</v>
      </c>
      <c r="Q21" t="str">
        <f t="shared" si="4"/>
        <v>06-</v>
      </c>
      <c r="R21" t="str">
        <f t="shared" si="5"/>
        <v>02</v>
      </c>
      <c r="S21" t="str">
        <f t="shared" si="9"/>
        <v>'06-02'!L28</v>
      </c>
      <c r="T21" t="str">
        <f t="shared" ca="1" si="8"/>
        <v/>
      </c>
    </row>
    <row r="22" spans="2:20">
      <c r="B22" s="235">
        <v>16</v>
      </c>
      <c r="C22" s="234">
        <v>45450</v>
      </c>
      <c r="D22" s="243" t="str">
        <f t="shared" si="0"/>
        <v>Fri</v>
      </c>
      <c r="E22" s="244">
        <v>1</v>
      </c>
      <c r="F22" s="238" t="s">
        <v>14</v>
      </c>
      <c r="G22" s="246"/>
      <c r="H22" s="246"/>
      <c r="I22" s="239"/>
      <c r="J22" s="239"/>
      <c r="K22" s="42" t="str">
        <f t="shared" ca="1" si="6"/>
        <v/>
      </c>
      <c r="L22" s="49" t="str">
        <f t="shared" ca="1" si="7"/>
        <v/>
      </c>
      <c r="M22" s="49" t="str">
        <f ca="1">IF(T22="","",SUM(K$7:K22))</f>
        <v/>
      </c>
      <c r="N22" s="44" t="s">
        <v>17</v>
      </c>
      <c r="Q22" t="str">
        <f t="shared" si="4"/>
        <v>06-</v>
      </c>
      <c r="R22" t="str">
        <f t="shared" si="5"/>
        <v>07</v>
      </c>
      <c r="S22" t="str">
        <f t="shared" si="9"/>
        <v>'06-07'!L28</v>
      </c>
      <c r="T22" t="str">
        <f t="shared" ca="1" si="8"/>
        <v/>
      </c>
    </row>
    <row r="23" spans="2:20">
      <c r="B23" s="235">
        <v>17</v>
      </c>
      <c r="C23" s="234">
        <v>45451</v>
      </c>
      <c r="D23" s="243" t="str">
        <f t="shared" si="0"/>
        <v>Sat</v>
      </c>
      <c r="E23" s="237">
        <v>4</v>
      </c>
      <c r="F23" s="238" t="s">
        <v>19</v>
      </c>
      <c r="G23" s="239" t="s">
        <v>20</v>
      </c>
      <c r="H23" s="239" t="s">
        <v>21</v>
      </c>
      <c r="I23" s="239" t="s">
        <v>22</v>
      </c>
      <c r="J23" s="240"/>
      <c r="K23" s="42" t="str">
        <f t="shared" ca="1" si="6"/>
        <v/>
      </c>
      <c r="L23" s="49" t="str">
        <f t="shared" ca="1" si="7"/>
        <v/>
      </c>
      <c r="M23" s="49" t="str">
        <f ca="1">IF(T23="","",SUM(K$7:K23))</f>
        <v/>
      </c>
      <c r="N23" s="55" t="s">
        <v>23</v>
      </c>
      <c r="Q23" t="str">
        <f t="shared" si="4"/>
        <v>06-</v>
      </c>
      <c r="R23" t="str">
        <f t="shared" si="5"/>
        <v>08</v>
      </c>
      <c r="S23" t="str">
        <f t="shared" si="9"/>
        <v>'06-08'!L28</v>
      </c>
      <c r="T23" t="str">
        <f t="shared" ca="1" si="8"/>
        <v/>
      </c>
    </row>
    <row r="24" spans="2:20">
      <c r="B24" s="235">
        <v>18</v>
      </c>
      <c r="C24" s="234">
        <v>45455</v>
      </c>
      <c r="D24" s="243" t="str">
        <f t="shared" si="0"/>
        <v>Wed</v>
      </c>
      <c r="E24" s="244">
        <v>1</v>
      </c>
      <c r="F24" s="238" t="s">
        <v>14</v>
      </c>
      <c r="G24" s="246"/>
      <c r="H24" s="246"/>
      <c r="I24" s="246"/>
      <c r="J24" s="239"/>
      <c r="K24" s="42" t="str">
        <f t="shared" ca="1" si="6"/>
        <v/>
      </c>
      <c r="L24" s="49" t="str">
        <f t="shared" ca="1" si="7"/>
        <v/>
      </c>
      <c r="M24" s="49" t="str">
        <f ca="1">IF(T24="","",SUM(K$7:K24))</f>
        <v/>
      </c>
      <c r="N24" s="44" t="s">
        <v>15</v>
      </c>
      <c r="Q24" t="str">
        <f t="shared" si="4"/>
        <v>06-</v>
      </c>
      <c r="R24" t="str">
        <f t="shared" si="5"/>
        <v>12</v>
      </c>
      <c r="S24" t="str">
        <f t="shared" si="9"/>
        <v>'06-12'!L28</v>
      </c>
      <c r="T24" t="str">
        <f t="shared" ca="1" si="8"/>
        <v/>
      </c>
    </row>
    <row r="25" spans="2:20">
      <c r="B25" s="235">
        <v>19</v>
      </c>
      <c r="C25" s="234">
        <v>45459</v>
      </c>
      <c r="D25" s="243" t="str">
        <f t="shared" si="0"/>
        <v>Sun</v>
      </c>
      <c r="E25" s="244">
        <v>4</v>
      </c>
      <c r="F25" s="238" t="s">
        <v>19</v>
      </c>
      <c r="G25" s="239" t="s">
        <v>20</v>
      </c>
      <c r="H25" s="239" t="s">
        <v>21</v>
      </c>
      <c r="I25" s="239" t="s">
        <v>22</v>
      </c>
      <c r="J25" s="239"/>
      <c r="K25" s="42" t="str">
        <f t="shared" ca="1" si="6"/>
        <v/>
      </c>
      <c r="L25" s="49" t="str">
        <f t="shared" ca="1" si="7"/>
        <v/>
      </c>
      <c r="M25" s="49" t="str">
        <f ca="1">IF(T25="","",SUM(K$7:K25))</f>
        <v/>
      </c>
      <c r="N25" s="55" t="s">
        <v>23</v>
      </c>
      <c r="Q25" t="str">
        <f t="shared" si="4"/>
        <v>06-</v>
      </c>
      <c r="R25" t="str">
        <f t="shared" si="5"/>
        <v>16</v>
      </c>
      <c r="S25" t="str">
        <f t="shared" si="9"/>
        <v>'06-16'!L28</v>
      </c>
      <c r="T25" t="str">
        <f t="shared" ca="1" si="8"/>
        <v/>
      </c>
    </row>
    <row r="26" spans="2:20">
      <c r="B26" s="235">
        <v>20</v>
      </c>
      <c r="C26" s="234">
        <v>45465</v>
      </c>
      <c r="D26" s="243" t="str">
        <f t="shared" si="0"/>
        <v>Sat</v>
      </c>
      <c r="E26" s="244">
        <v>3</v>
      </c>
      <c r="F26" s="249" t="s">
        <v>32</v>
      </c>
      <c r="G26" s="253" t="s">
        <v>42</v>
      </c>
      <c r="H26" s="239" t="s">
        <v>43</v>
      </c>
      <c r="I26" s="239"/>
      <c r="J26" s="239"/>
      <c r="K26" s="42" t="str">
        <f t="shared" ca="1" si="6"/>
        <v/>
      </c>
      <c r="L26" s="49" t="str">
        <f t="shared" ca="1" si="7"/>
        <v/>
      </c>
      <c r="M26" s="49" t="str">
        <f ca="1">IF(T26="","",SUM(K$7:K26))</f>
        <v/>
      </c>
      <c r="N26" s="55" t="s">
        <v>28</v>
      </c>
      <c r="Q26" t="str">
        <f t="shared" si="4"/>
        <v>06-</v>
      </c>
      <c r="R26" t="str">
        <f t="shared" si="5"/>
        <v>22</v>
      </c>
      <c r="S26" t="str">
        <f t="shared" si="9"/>
        <v>'06-22'!L28</v>
      </c>
      <c r="T26" t="str">
        <f t="shared" ca="1" si="8"/>
        <v/>
      </c>
    </row>
    <row r="27" spans="2:20">
      <c r="B27" s="36">
        <v>21</v>
      </c>
      <c r="C27" s="37">
        <v>45479</v>
      </c>
      <c r="D27" s="38" t="str">
        <f t="shared" si="0"/>
        <v>Sat</v>
      </c>
      <c r="E27" s="56">
        <v>4</v>
      </c>
      <c r="F27" s="52" t="s">
        <v>19</v>
      </c>
      <c r="G27" s="53" t="s">
        <v>20</v>
      </c>
      <c r="H27" s="53" t="s">
        <v>21</v>
      </c>
      <c r="I27" s="53" t="s">
        <v>22</v>
      </c>
      <c r="J27" s="53"/>
      <c r="K27" s="42" t="str">
        <f t="shared" ca="1" si="6"/>
        <v/>
      </c>
      <c r="L27" s="49" t="str">
        <f t="shared" ca="1" si="7"/>
        <v/>
      </c>
      <c r="M27" s="49" t="str">
        <f ca="1">IF(T27="","",SUM(K$7:K27))</f>
        <v/>
      </c>
      <c r="N27" s="55" t="s">
        <v>23</v>
      </c>
      <c r="Q27" t="str">
        <f t="shared" si="4"/>
        <v>07-</v>
      </c>
      <c r="R27" t="str">
        <f t="shared" si="5"/>
        <v>06</v>
      </c>
      <c r="S27" t="str">
        <f t="shared" si="9"/>
        <v>'07-06'!L28</v>
      </c>
      <c r="T27" t="str">
        <f t="shared" ca="1" si="8"/>
        <v/>
      </c>
    </row>
    <row r="28" spans="2:20">
      <c r="B28" s="36">
        <v>22</v>
      </c>
      <c r="C28" s="37">
        <v>45485</v>
      </c>
      <c r="D28" s="38" t="str">
        <f t="shared" si="0"/>
        <v>Fri</v>
      </c>
      <c r="E28" s="56">
        <v>1</v>
      </c>
      <c r="F28" s="52" t="s">
        <v>14</v>
      </c>
      <c r="G28" s="53"/>
      <c r="H28" s="53"/>
      <c r="I28" s="53"/>
      <c r="J28" s="53"/>
      <c r="K28" s="42" t="str">
        <f t="shared" ca="1" si="6"/>
        <v/>
      </c>
      <c r="L28" s="49" t="str">
        <f t="shared" ca="1" si="7"/>
        <v/>
      </c>
      <c r="M28" s="49" t="str">
        <f ca="1">IF(T28="","",SUM(K$7:K28))</f>
        <v/>
      </c>
      <c r="N28" s="44" t="s">
        <v>17</v>
      </c>
      <c r="Q28" t="str">
        <f t="shared" si="4"/>
        <v>07-</v>
      </c>
      <c r="R28" t="str">
        <f t="shared" si="5"/>
        <v>12</v>
      </c>
      <c r="S28" t="str">
        <f t="shared" si="9"/>
        <v>'07-12'!L28</v>
      </c>
      <c r="T28" t="str">
        <f t="shared" ca="1" si="8"/>
        <v/>
      </c>
    </row>
    <row r="29" spans="2:20">
      <c r="B29" s="36">
        <v>23</v>
      </c>
      <c r="C29" s="37">
        <v>45486</v>
      </c>
      <c r="D29" s="38" t="str">
        <f t="shared" si="0"/>
        <v>Sat</v>
      </c>
      <c r="E29" s="56">
        <v>4</v>
      </c>
      <c r="F29" s="52" t="s">
        <v>19</v>
      </c>
      <c r="G29" s="53" t="s">
        <v>20</v>
      </c>
      <c r="H29" s="53" t="s">
        <v>21</v>
      </c>
      <c r="I29" s="53" t="s">
        <v>22</v>
      </c>
      <c r="J29" s="53"/>
      <c r="K29" s="42" t="str">
        <f t="shared" ca="1" si="6"/>
        <v/>
      </c>
      <c r="L29" s="49" t="str">
        <f t="shared" ca="1" si="7"/>
        <v/>
      </c>
      <c r="M29" s="49" t="str">
        <f ca="1">IF(T29="","",SUM(K$7:K29))</f>
        <v/>
      </c>
      <c r="N29" s="55" t="s">
        <v>23</v>
      </c>
      <c r="Q29" t="str">
        <f t="shared" si="4"/>
        <v>07-</v>
      </c>
      <c r="R29" t="str">
        <f t="shared" si="5"/>
        <v>13</v>
      </c>
      <c r="S29" t="str">
        <f t="shared" si="9"/>
        <v>'07-13'!L28</v>
      </c>
      <c r="T29" t="str">
        <f t="shared" ca="1" si="8"/>
        <v/>
      </c>
    </row>
    <row r="30" spans="2:20">
      <c r="B30" s="36">
        <v>24</v>
      </c>
      <c r="C30" s="37">
        <v>45487</v>
      </c>
      <c r="D30" s="38" t="str">
        <f>IF(C30=0," ",TEXT(C30,"ddd"))</f>
        <v>Sun</v>
      </c>
      <c r="E30" s="56">
        <v>4</v>
      </c>
      <c r="F30" s="52" t="s">
        <v>37</v>
      </c>
      <c r="G30" s="52" t="s">
        <v>19</v>
      </c>
      <c r="H30" s="53" t="s">
        <v>38</v>
      </c>
      <c r="I30" s="53" t="s">
        <v>22</v>
      </c>
      <c r="J30" s="57"/>
      <c r="K30" s="42" t="str">
        <f t="shared" ca="1" si="6"/>
        <v/>
      </c>
      <c r="L30" s="49" t="str">
        <f t="shared" ca="1" si="7"/>
        <v/>
      </c>
      <c r="M30" s="49" t="str">
        <f ca="1">IF(T30="","",SUM(K$7:K30))</f>
        <v/>
      </c>
      <c r="N30" s="55" t="s">
        <v>34</v>
      </c>
      <c r="Q30" t="str">
        <f t="shared" si="4"/>
        <v>07-</v>
      </c>
      <c r="R30" t="str">
        <f t="shared" si="5"/>
        <v>14</v>
      </c>
      <c r="S30" t="str">
        <f t="shared" si="9"/>
        <v>'07-14'!L28</v>
      </c>
      <c r="T30" t="str">
        <f t="shared" ca="1" si="8"/>
        <v/>
      </c>
    </row>
    <row r="31" spans="2:20">
      <c r="B31" s="36">
        <v>25</v>
      </c>
      <c r="C31" s="37">
        <v>45490</v>
      </c>
      <c r="D31" s="38" t="str">
        <f t="shared" si="0"/>
        <v>Wed</v>
      </c>
      <c r="E31" s="56">
        <v>1</v>
      </c>
      <c r="F31" s="52" t="s">
        <v>14</v>
      </c>
      <c r="G31" s="57"/>
      <c r="H31" s="57"/>
      <c r="I31" s="57"/>
      <c r="J31" s="53"/>
      <c r="K31" s="42" t="str">
        <f t="shared" ca="1" si="6"/>
        <v/>
      </c>
      <c r="L31" s="49" t="str">
        <f t="shared" ca="1" si="7"/>
        <v/>
      </c>
      <c r="M31" s="49" t="str">
        <f ca="1">IF(T31="","",SUM(K$7:K31))</f>
        <v/>
      </c>
      <c r="N31" s="44" t="s">
        <v>15</v>
      </c>
      <c r="Q31" t="str">
        <f t="shared" si="4"/>
        <v>07-</v>
      </c>
      <c r="R31" t="str">
        <f t="shared" si="5"/>
        <v>17</v>
      </c>
      <c r="S31" t="str">
        <f t="shared" si="9"/>
        <v>'07-17'!L28</v>
      </c>
      <c r="T31" t="str">
        <f t="shared" ca="1" si="8"/>
        <v/>
      </c>
    </row>
    <row r="32" spans="2:20">
      <c r="B32" s="36">
        <v>26</v>
      </c>
      <c r="C32" s="37">
        <v>45500</v>
      </c>
      <c r="D32" s="38" t="str">
        <f>IF(C32=0," ",TEXT(C32,"ddd"))</f>
        <v>Sat</v>
      </c>
      <c r="E32" s="56">
        <v>3</v>
      </c>
      <c r="F32" s="40" t="s">
        <v>32</v>
      </c>
      <c r="G32" s="62" t="s">
        <v>42</v>
      </c>
      <c r="H32" s="53" t="s">
        <v>43</v>
      </c>
      <c r="I32" s="53"/>
      <c r="J32" s="53"/>
      <c r="K32" s="42" t="str">
        <f t="shared" ca="1" si="6"/>
        <v/>
      </c>
      <c r="L32" s="49" t="str">
        <f t="shared" ca="1" si="7"/>
        <v/>
      </c>
      <c r="M32" s="49" t="str">
        <f ca="1">IF(T32="","",SUM(K$7:K32))</f>
        <v/>
      </c>
      <c r="N32" s="55" t="s">
        <v>28</v>
      </c>
      <c r="Q32" t="str">
        <f t="shared" si="4"/>
        <v>07-</v>
      </c>
      <c r="R32" t="str">
        <f t="shared" si="5"/>
        <v>27</v>
      </c>
      <c r="S32" t="str">
        <f t="shared" si="9"/>
        <v>'07-27'!L28</v>
      </c>
      <c r="T32" t="str">
        <f t="shared" ca="1" si="8"/>
        <v/>
      </c>
    </row>
    <row r="33" spans="2:26">
      <c r="B33" s="235">
        <v>27</v>
      </c>
      <c r="C33" s="234">
        <v>45513</v>
      </c>
      <c r="D33" s="243" t="str">
        <f>IF(C33=0," ",TEXT(C33,"ddd"))</f>
        <v>Fri</v>
      </c>
      <c r="E33" s="244">
        <v>1</v>
      </c>
      <c r="F33" s="238" t="s">
        <v>14</v>
      </c>
      <c r="G33" s="239"/>
      <c r="H33" s="239"/>
      <c r="I33" s="239"/>
      <c r="J33" s="239"/>
      <c r="K33" s="42" t="str">
        <f t="shared" ca="1" si="6"/>
        <v/>
      </c>
      <c r="L33" s="49" t="str">
        <f t="shared" ca="1" si="7"/>
        <v/>
      </c>
      <c r="M33" s="49" t="str">
        <f ca="1">IF(T33="","",SUM(K$7:K33))</f>
        <v/>
      </c>
      <c r="N33" s="44" t="s">
        <v>17</v>
      </c>
      <c r="Q33" t="str">
        <f t="shared" si="4"/>
        <v>08-</v>
      </c>
      <c r="R33" t="str">
        <f t="shared" si="5"/>
        <v>09</v>
      </c>
      <c r="S33" t="str">
        <f t="shared" si="9"/>
        <v>'08-09'!L28</v>
      </c>
      <c r="T33" t="str">
        <f t="shared" ca="1" si="8"/>
        <v/>
      </c>
    </row>
    <row r="34" spans="2:26">
      <c r="B34" s="235">
        <v>28</v>
      </c>
      <c r="C34" s="234">
        <v>45514</v>
      </c>
      <c r="D34" s="243" t="str">
        <f>IF(C34=0," ",TEXT(C34,"ddd"))</f>
        <v>Sat</v>
      </c>
      <c r="E34" s="244">
        <v>4</v>
      </c>
      <c r="F34" s="238" t="s">
        <v>19</v>
      </c>
      <c r="G34" s="239" t="s">
        <v>20</v>
      </c>
      <c r="H34" s="239" t="s">
        <v>21</v>
      </c>
      <c r="I34" s="239" t="s">
        <v>22</v>
      </c>
      <c r="J34" s="239"/>
      <c r="K34" s="42" t="str">
        <f t="shared" ca="1" si="6"/>
        <v/>
      </c>
      <c r="L34" s="49" t="str">
        <f t="shared" ca="1" si="7"/>
        <v/>
      </c>
      <c r="M34" s="49" t="str">
        <f ca="1">IF(T34="","",SUM(K$7:K34))</f>
        <v/>
      </c>
      <c r="N34" s="55" t="s">
        <v>23</v>
      </c>
      <c r="Q34" t="str">
        <f t="shared" si="4"/>
        <v>08-</v>
      </c>
      <c r="R34" t="str">
        <f t="shared" si="5"/>
        <v>10</v>
      </c>
      <c r="S34" t="str">
        <f t="shared" si="9"/>
        <v>'08-10'!L28</v>
      </c>
      <c r="T34" t="str">
        <f t="shared" ca="1" si="8"/>
        <v/>
      </c>
    </row>
    <row r="35" spans="2:26">
      <c r="B35" s="235">
        <v>29</v>
      </c>
      <c r="C35" s="234">
        <v>45515</v>
      </c>
      <c r="D35" s="243" t="str">
        <f>IF(C35=0," ",TEXT(C35,"ddd"))</f>
        <v>Sun</v>
      </c>
      <c r="E35" s="244">
        <v>4</v>
      </c>
      <c r="F35" s="238" t="s">
        <v>37</v>
      </c>
      <c r="G35" s="238" t="s">
        <v>19</v>
      </c>
      <c r="H35" s="239" t="s">
        <v>38</v>
      </c>
      <c r="I35" s="239" t="s">
        <v>22</v>
      </c>
      <c r="J35" s="246"/>
      <c r="K35" s="42" t="str">
        <f t="shared" ca="1" si="6"/>
        <v/>
      </c>
      <c r="L35" s="49" t="str">
        <f t="shared" ca="1" si="7"/>
        <v/>
      </c>
      <c r="M35" s="49" t="str">
        <f ca="1">IF(T35="","",SUM(K$7:K35))</f>
        <v/>
      </c>
      <c r="N35" s="55" t="s">
        <v>34</v>
      </c>
      <c r="Q35" t="str">
        <f t="shared" si="4"/>
        <v>08-</v>
      </c>
      <c r="R35" t="str">
        <f t="shared" si="5"/>
        <v>11</v>
      </c>
      <c r="S35" t="str">
        <f t="shared" si="9"/>
        <v>'08-11'!L28</v>
      </c>
      <c r="T35" t="str">
        <f t="shared" ca="1" si="8"/>
        <v/>
      </c>
      <c r="Z35" s="21"/>
    </row>
    <row r="36" spans="2:26">
      <c r="B36" s="235">
        <v>30</v>
      </c>
      <c r="C36" s="234">
        <v>45518</v>
      </c>
      <c r="D36" s="243" t="str">
        <f t="shared" si="0"/>
        <v>Wed</v>
      </c>
      <c r="E36" s="244">
        <v>1</v>
      </c>
      <c r="F36" s="238" t="s">
        <v>14</v>
      </c>
      <c r="G36" s="246"/>
      <c r="H36" s="246"/>
      <c r="I36" s="246"/>
      <c r="J36" s="239"/>
      <c r="K36" s="42" t="str">
        <f t="shared" ca="1" si="6"/>
        <v/>
      </c>
      <c r="L36" s="49" t="str">
        <f t="shared" ca="1" si="7"/>
        <v/>
      </c>
      <c r="M36" s="49" t="str">
        <f ca="1">IF(T36="","",SUM(K$7:K36))</f>
        <v/>
      </c>
      <c r="N36" s="44" t="s">
        <v>15</v>
      </c>
      <c r="Q36" t="str">
        <f t="shared" si="4"/>
        <v>08-</v>
      </c>
      <c r="R36" t="str">
        <f t="shared" si="5"/>
        <v>14</v>
      </c>
      <c r="S36" t="str">
        <f t="shared" si="9"/>
        <v>'08-14'!L28</v>
      </c>
      <c r="T36" t="str">
        <f t="shared" ca="1" si="8"/>
        <v/>
      </c>
    </row>
    <row r="37" spans="2:26">
      <c r="B37" s="235">
        <v>31</v>
      </c>
      <c r="C37" s="234">
        <v>45528</v>
      </c>
      <c r="D37" s="243" t="str">
        <f t="shared" si="0"/>
        <v>Sat</v>
      </c>
      <c r="E37" s="244">
        <v>4</v>
      </c>
      <c r="F37" s="238" t="s">
        <v>19</v>
      </c>
      <c r="G37" s="239" t="s">
        <v>20</v>
      </c>
      <c r="H37" s="239" t="s">
        <v>21</v>
      </c>
      <c r="I37" s="239" t="s">
        <v>22</v>
      </c>
      <c r="J37" s="239"/>
      <c r="K37" s="42" t="str">
        <f t="shared" ca="1" si="6"/>
        <v/>
      </c>
      <c r="L37" s="49" t="str">
        <f t="shared" ca="1" si="7"/>
        <v/>
      </c>
      <c r="M37" s="49" t="str">
        <f ca="1">IF(T37="","",SUM(K$7:K37))</f>
        <v/>
      </c>
      <c r="N37" s="55" t="s">
        <v>23</v>
      </c>
      <c r="Q37" t="str">
        <f t="shared" si="4"/>
        <v>08-</v>
      </c>
      <c r="R37" t="str">
        <f t="shared" si="5"/>
        <v>24</v>
      </c>
      <c r="S37" t="str">
        <f t="shared" si="9"/>
        <v>'08-24'!L28</v>
      </c>
      <c r="T37" t="str">
        <f t="shared" ca="1" si="8"/>
        <v/>
      </c>
    </row>
    <row r="38" spans="2:26">
      <c r="B38" s="235">
        <v>32</v>
      </c>
      <c r="C38" s="234">
        <v>45535</v>
      </c>
      <c r="D38" s="243" t="str">
        <f t="shared" si="0"/>
        <v>Sat</v>
      </c>
      <c r="E38" s="244">
        <v>3</v>
      </c>
      <c r="F38" s="249" t="s">
        <v>32</v>
      </c>
      <c r="G38" s="253" t="s">
        <v>42</v>
      </c>
      <c r="H38" s="239" t="s">
        <v>43</v>
      </c>
      <c r="I38" s="239"/>
      <c r="J38" s="239"/>
      <c r="K38" s="42" t="str">
        <f t="shared" ca="1" si="6"/>
        <v/>
      </c>
      <c r="L38" s="49" t="str">
        <f t="shared" ca="1" si="7"/>
        <v/>
      </c>
      <c r="M38" s="49" t="str">
        <f ca="1">IF(T38="","",SUM(K$7:K38))</f>
        <v/>
      </c>
      <c r="N38" s="55" t="s">
        <v>28</v>
      </c>
      <c r="Q38" t="str">
        <f t="shared" si="4"/>
        <v>08-</v>
      </c>
      <c r="R38" t="str">
        <f t="shared" si="5"/>
        <v>31</v>
      </c>
      <c r="S38" t="str">
        <f t="shared" si="9"/>
        <v>'08-31'!L28</v>
      </c>
      <c r="T38" t="str">
        <f t="shared" ca="1" si="8"/>
        <v/>
      </c>
    </row>
    <row r="39" spans="2:26">
      <c r="B39" s="36">
        <v>33</v>
      </c>
      <c r="C39" s="37">
        <v>45543</v>
      </c>
      <c r="D39" s="38" t="str">
        <f t="shared" si="0"/>
        <v>Sun</v>
      </c>
      <c r="E39" s="56">
        <v>4</v>
      </c>
      <c r="F39" s="52" t="s">
        <v>37</v>
      </c>
      <c r="G39" s="52" t="s">
        <v>19</v>
      </c>
      <c r="H39" s="53" t="s">
        <v>38</v>
      </c>
      <c r="I39" s="53" t="s">
        <v>22</v>
      </c>
      <c r="J39" s="57"/>
      <c r="K39" s="42" t="str">
        <f t="shared" ca="1" si="6"/>
        <v/>
      </c>
      <c r="L39" s="49" t="str">
        <f t="shared" ca="1" si="7"/>
        <v/>
      </c>
      <c r="M39" s="49" t="str">
        <f ca="1">IF(T39="","",SUM(K$7:K39))</f>
        <v/>
      </c>
      <c r="N39" s="43" t="s">
        <v>44</v>
      </c>
      <c r="Q39" t="str">
        <f t="shared" si="4"/>
        <v>09-</v>
      </c>
      <c r="R39" t="str">
        <f t="shared" si="5"/>
        <v>08</v>
      </c>
      <c r="S39" t="str">
        <f t="shared" si="9"/>
        <v>'09-08'!L28</v>
      </c>
      <c r="T39" t="str">
        <f t="shared" ca="1" si="8"/>
        <v/>
      </c>
    </row>
    <row r="40" spans="2:26">
      <c r="B40" s="36">
        <v>34</v>
      </c>
      <c r="C40" s="37">
        <v>45549</v>
      </c>
      <c r="D40" s="38" t="str">
        <f t="shared" si="0"/>
        <v>Sat</v>
      </c>
      <c r="E40" s="56">
        <v>4</v>
      </c>
      <c r="F40" s="52" t="s">
        <v>19</v>
      </c>
      <c r="G40" s="53" t="s">
        <v>20</v>
      </c>
      <c r="H40" s="53" t="s">
        <v>21</v>
      </c>
      <c r="I40" s="53" t="s">
        <v>22</v>
      </c>
      <c r="J40" s="53"/>
      <c r="K40" s="42" t="str">
        <f t="shared" ca="1" si="6"/>
        <v/>
      </c>
      <c r="L40" s="49" t="str">
        <f t="shared" ca="1" si="7"/>
        <v/>
      </c>
      <c r="M40" s="49" t="str">
        <f ca="1">IF(T40="","",SUM(K$7:K40))</f>
        <v/>
      </c>
      <c r="N40" s="55" t="s">
        <v>23</v>
      </c>
      <c r="Q40" t="str">
        <f t="shared" si="4"/>
        <v>09-</v>
      </c>
      <c r="R40" t="str">
        <f t="shared" si="5"/>
        <v>14</v>
      </c>
      <c r="S40" t="str">
        <f t="shared" si="9"/>
        <v>'09-14'!L28</v>
      </c>
      <c r="T40" t="str">
        <f t="shared" ca="1" si="8"/>
        <v/>
      </c>
    </row>
    <row r="41" spans="2:26">
      <c r="B41" s="36">
        <v>35</v>
      </c>
      <c r="C41" s="37">
        <v>45553</v>
      </c>
      <c r="D41" s="38" t="str">
        <f t="shared" si="0"/>
        <v>Wed</v>
      </c>
      <c r="E41" s="56">
        <v>1</v>
      </c>
      <c r="F41" s="52" t="s">
        <v>14</v>
      </c>
      <c r="G41" s="57"/>
      <c r="H41" s="57"/>
      <c r="I41" s="57"/>
      <c r="J41" s="53"/>
      <c r="K41" s="42" t="str">
        <f t="shared" ca="1" si="6"/>
        <v/>
      </c>
      <c r="L41" s="49" t="str">
        <f t="shared" ca="1" si="7"/>
        <v/>
      </c>
      <c r="M41" s="49" t="str">
        <f ca="1">IF(T41="","",SUM(K$7:K41))</f>
        <v/>
      </c>
      <c r="N41" s="44" t="s">
        <v>15</v>
      </c>
      <c r="Q41" t="str">
        <f t="shared" si="4"/>
        <v>09-</v>
      </c>
      <c r="R41" t="str">
        <f t="shared" si="5"/>
        <v>18</v>
      </c>
      <c r="S41" t="str">
        <f t="shared" si="9"/>
        <v>'09-18'!L28</v>
      </c>
      <c r="T41" t="str">
        <f t="shared" ca="1" si="8"/>
        <v/>
      </c>
    </row>
    <row r="42" spans="2:26">
      <c r="B42" s="36">
        <v>36</v>
      </c>
      <c r="C42" s="37">
        <v>45562</v>
      </c>
      <c r="D42" s="38" t="str">
        <f t="shared" si="0"/>
        <v>Fri</v>
      </c>
      <c r="E42" s="56">
        <v>1</v>
      </c>
      <c r="F42" s="52" t="s">
        <v>14</v>
      </c>
      <c r="G42" s="57"/>
      <c r="H42" s="57"/>
      <c r="I42" s="57"/>
      <c r="J42" s="53"/>
      <c r="K42" s="42" t="str">
        <f t="shared" ca="1" si="6"/>
        <v/>
      </c>
      <c r="L42" s="49" t="str">
        <f t="shared" ca="1" si="7"/>
        <v/>
      </c>
      <c r="M42" s="49" t="str">
        <f ca="1">IF(T42="","",SUM(K$7:K42))</f>
        <v/>
      </c>
      <c r="N42" s="44" t="s">
        <v>17</v>
      </c>
      <c r="Q42" t="str">
        <f t="shared" si="4"/>
        <v>09-</v>
      </c>
      <c r="R42" t="str">
        <f t="shared" si="5"/>
        <v>27</v>
      </c>
      <c r="S42" t="str">
        <f t="shared" si="9"/>
        <v>'09-27'!L28</v>
      </c>
      <c r="T42" t="str">
        <f t="shared" ca="1" si="8"/>
        <v/>
      </c>
    </row>
    <row r="43" spans="2:26">
      <c r="B43" s="36">
        <v>37</v>
      </c>
      <c r="C43" s="37">
        <v>45563</v>
      </c>
      <c r="D43" s="38" t="str">
        <f t="shared" si="0"/>
        <v>Sat</v>
      </c>
      <c r="E43" s="56">
        <v>4</v>
      </c>
      <c r="F43" s="52" t="s">
        <v>19</v>
      </c>
      <c r="G43" s="53" t="s">
        <v>20</v>
      </c>
      <c r="H43" s="53" t="s">
        <v>21</v>
      </c>
      <c r="I43" s="53" t="s">
        <v>22</v>
      </c>
      <c r="J43" s="53"/>
      <c r="K43" s="42" t="str">
        <f t="shared" ca="1" si="6"/>
        <v/>
      </c>
      <c r="L43" s="49" t="str">
        <f t="shared" ca="1" si="7"/>
        <v/>
      </c>
      <c r="M43" s="49" t="str">
        <f ca="1">IF(T43="","",SUM(K$7:K43))</f>
        <v/>
      </c>
      <c r="N43" s="55" t="s">
        <v>23</v>
      </c>
      <c r="Q43" t="str">
        <f t="shared" si="4"/>
        <v>09-</v>
      </c>
      <c r="R43" t="str">
        <f t="shared" si="5"/>
        <v>28</v>
      </c>
      <c r="S43" t="str">
        <f t="shared" si="9"/>
        <v>'09-28'!L28</v>
      </c>
      <c r="T43" t="str">
        <f t="shared" ca="1" si="8"/>
        <v/>
      </c>
    </row>
    <row r="44" spans="2:26">
      <c r="B44" s="235">
        <v>38</v>
      </c>
      <c r="C44" s="234">
        <v>45577</v>
      </c>
      <c r="D44" s="243" t="str">
        <f t="shared" si="0"/>
        <v>Sat</v>
      </c>
      <c r="E44" s="244">
        <v>5</v>
      </c>
      <c r="F44" s="238" t="s">
        <v>45</v>
      </c>
      <c r="G44" s="239" t="s">
        <v>46</v>
      </c>
      <c r="H44" s="239" t="s">
        <v>47</v>
      </c>
      <c r="I44" s="239" t="s">
        <v>48</v>
      </c>
      <c r="J44" s="239" t="s">
        <v>49</v>
      </c>
      <c r="K44" s="42" t="str">
        <f t="shared" ca="1" si="6"/>
        <v/>
      </c>
      <c r="L44" s="49" t="str">
        <f t="shared" ca="1" si="7"/>
        <v/>
      </c>
      <c r="M44" s="49" t="str">
        <f ca="1">IF(T44="","",SUM(K$7:K44))</f>
        <v/>
      </c>
      <c r="N44" s="55" t="s">
        <v>18</v>
      </c>
      <c r="Q44" t="str">
        <f t="shared" si="4"/>
        <v>10-</v>
      </c>
      <c r="R44" t="str">
        <f t="shared" si="5"/>
        <v>12</v>
      </c>
      <c r="S44" t="str">
        <f t="shared" si="9"/>
        <v>'10-12'!L28</v>
      </c>
      <c r="T44" t="str">
        <f t="shared" ca="1" si="8"/>
        <v/>
      </c>
    </row>
    <row r="45" spans="2:26">
      <c r="B45" s="235">
        <v>39</v>
      </c>
      <c r="C45" s="234">
        <v>45581</v>
      </c>
      <c r="D45" s="243" t="str">
        <f t="shared" si="0"/>
        <v>Wed</v>
      </c>
      <c r="E45" s="244">
        <v>1</v>
      </c>
      <c r="F45" s="238" t="s">
        <v>14</v>
      </c>
      <c r="G45" s="246"/>
      <c r="H45" s="246"/>
      <c r="I45" s="246"/>
      <c r="J45" s="239"/>
      <c r="K45" s="42" t="str">
        <f t="shared" ca="1" si="6"/>
        <v/>
      </c>
      <c r="L45" s="49" t="str">
        <f t="shared" ca="1" si="7"/>
        <v/>
      </c>
      <c r="M45" s="49" t="str">
        <f ca="1">IF(T45="","",SUM(K$7:K45))</f>
        <v/>
      </c>
      <c r="N45" s="44" t="s">
        <v>15</v>
      </c>
      <c r="Q45" t="str">
        <f t="shared" si="4"/>
        <v>10-</v>
      </c>
      <c r="R45" t="str">
        <f t="shared" si="5"/>
        <v>16</v>
      </c>
      <c r="S45" t="str">
        <f t="shared" si="9"/>
        <v>'10-16'!L28</v>
      </c>
      <c r="T45" t="str">
        <f t="shared" ca="1" si="8"/>
        <v/>
      </c>
    </row>
    <row r="46" spans="2:26">
      <c r="B46" s="235">
        <v>40</v>
      </c>
      <c r="C46" s="234">
        <v>45584</v>
      </c>
      <c r="D46" s="243" t="str">
        <f t="shared" si="0"/>
        <v>Sat</v>
      </c>
      <c r="E46" s="244">
        <v>5</v>
      </c>
      <c r="F46" s="238" t="s">
        <v>45</v>
      </c>
      <c r="G46" s="239" t="s">
        <v>46</v>
      </c>
      <c r="H46" s="239" t="s">
        <v>47</v>
      </c>
      <c r="I46" s="239" t="s">
        <v>48</v>
      </c>
      <c r="J46" s="239" t="s">
        <v>49</v>
      </c>
      <c r="K46" s="42" t="str">
        <f t="shared" ca="1" si="6"/>
        <v/>
      </c>
      <c r="L46" s="49" t="str">
        <f t="shared" ca="1" si="7"/>
        <v/>
      </c>
      <c r="M46" s="49" t="str">
        <f ca="1">IF(T46="","",SUM(K$7:K46))</f>
        <v/>
      </c>
      <c r="N46" s="55" t="s">
        <v>18</v>
      </c>
      <c r="Q46" t="str">
        <f t="shared" si="4"/>
        <v>10-</v>
      </c>
      <c r="R46" t="str">
        <f t="shared" si="5"/>
        <v>19</v>
      </c>
      <c r="S46" t="str">
        <f t="shared" si="9"/>
        <v>'10-19'!L28</v>
      </c>
      <c r="T46" t="str">
        <f t="shared" ca="1" si="8"/>
        <v/>
      </c>
    </row>
    <row r="47" spans="2:26">
      <c r="B47" s="235">
        <v>41</v>
      </c>
      <c r="C47" s="234">
        <v>45590</v>
      </c>
      <c r="D47" s="243" t="str">
        <f t="shared" si="0"/>
        <v>Fri</v>
      </c>
      <c r="E47" s="244">
        <v>3</v>
      </c>
      <c r="F47" s="238" t="s">
        <v>50</v>
      </c>
      <c r="G47" s="239" t="s">
        <v>48</v>
      </c>
      <c r="H47" s="239" t="s">
        <v>49</v>
      </c>
      <c r="I47" s="239"/>
      <c r="J47" s="239"/>
      <c r="K47" s="42" t="str">
        <f t="shared" ca="1" si="6"/>
        <v/>
      </c>
      <c r="L47" s="49" t="str">
        <f t="shared" ca="1" si="7"/>
        <v/>
      </c>
      <c r="M47" s="49" t="str">
        <f ca="1">IF(T47="","",SUM(K$7:K47))</f>
        <v/>
      </c>
      <c r="N47" s="55" t="s">
        <v>18</v>
      </c>
      <c r="Q47" t="str">
        <f t="shared" si="4"/>
        <v>10-</v>
      </c>
      <c r="R47" t="str">
        <f t="shared" si="5"/>
        <v>25</v>
      </c>
      <c r="S47" t="str">
        <f t="shared" si="9"/>
        <v>'10-25'!L28</v>
      </c>
      <c r="T47" t="str">
        <f t="shared" ca="1" si="8"/>
        <v/>
      </c>
    </row>
    <row r="48" spans="2:26">
      <c r="B48" s="235">
        <v>42</v>
      </c>
      <c r="C48" s="234">
        <v>45591</v>
      </c>
      <c r="D48" s="243" t="str">
        <f t="shared" si="0"/>
        <v>Sat</v>
      </c>
      <c r="E48" s="244">
        <v>5</v>
      </c>
      <c r="F48" s="238" t="s">
        <v>45</v>
      </c>
      <c r="G48" s="239" t="s">
        <v>46</v>
      </c>
      <c r="H48" s="239" t="s">
        <v>47</v>
      </c>
      <c r="I48" s="239" t="s">
        <v>48</v>
      </c>
      <c r="J48" s="239" t="s">
        <v>49</v>
      </c>
      <c r="K48" s="42" t="str">
        <f t="shared" ca="1" si="6"/>
        <v/>
      </c>
      <c r="L48" s="49" t="str">
        <f t="shared" ca="1" si="7"/>
        <v/>
      </c>
      <c r="M48" s="49" t="str">
        <f ca="1">IF(T48="","",SUM(K$7:K48))</f>
        <v/>
      </c>
      <c r="N48" s="55" t="s">
        <v>18</v>
      </c>
      <c r="Q48" t="str">
        <f t="shared" si="4"/>
        <v>10-</v>
      </c>
      <c r="R48" t="str">
        <f t="shared" si="5"/>
        <v>26</v>
      </c>
      <c r="S48" t="str">
        <f t="shared" si="9"/>
        <v>'10-26'!L28</v>
      </c>
      <c r="T48" t="str">
        <f t="shared" ca="1" si="8"/>
        <v/>
      </c>
    </row>
    <row r="49" spans="2:20">
      <c r="B49" s="36">
        <v>43</v>
      </c>
      <c r="C49" s="37">
        <v>45605</v>
      </c>
      <c r="D49" s="38" t="str">
        <f t="shared" si="0"/>
        <v>Sat</v>
      </c>
      <c r="E49" s="56">
        <v>4</v>
      </c>
      <c r="F49" s="52" t="s">
        <v>19</v>
      </c>
      <c r="G49" s="53" t="s">
        <v>20</v>
      </c>
      <c r="H49" s="53" t="s">
        <v>21</v>
      </c>
      <c r="I49" s="53" t="s">
        <v>22</v>
      </c>
      <c r="J49" s="53"/>
      <c r="K49" s="42" t="str">
        <f t="shared" ca="1" si="6"/>
        <v/>
      </c>
      <c r="L49" s="49" t="str">
        <f t="shared" ca="1" si="7"/>
        <v/>
      </c>
      <c r="M49" s="49" t="str">
        <f ca="1">IF(T49="","",SUM(K$7:K49))</f>
        <v/>
      </c>
      <c r="N49" s="55" t="s">
        <v>23</v>
      </c>
      <c r="Q49" t="str">
        <f t="shared" si="4"/>
        <v>11-</v>
      </c>
      <c r="R49" t="str">
        <f t="shared" si="5"/>
        <v>09</v>
      </c>
      <c r="S49" t="str">
        <f t="shared" si="9"/>
        <v>'11-09'!L28</v>
      </c>
      <c r="T49" t="str">
        <f t="shared" ca="1" si="8"/>
        <v/>
      </c>
    </row>
    <row r="50" spans="2:20">
      <c r="B50" s="36">
        <v>44</v>
      </c>
      <c r="C50" s="37">
        <v>45606</v>
      </c>
      <c r="D50" s="38" t="str">
        <f t="shared" si="0"/>
        <v>Sun</v>
      </c>
      <c r="E50" s="56">
        <v>4</v>
      </c>
      <c r="F50" s="52" t="s">
        <v>37</v>
      </c>
      <c r="G50" s="52" t="s">
        <v>19</v>
      </c>
      <c r="H50" s="53" t="s">
        <v>38</v>
      </c>
      <c r="I50" s="53" t="s">
        <v>22</v>
      </c>
      <c r="J50" s="57"/>
      <c r="K50" s="42" t="str">
        <f t="shared" ca="1" si="6"/>
        <v/>
      </c>
      <c r="L50" s="49" t="str">
        <f t="shared" ca="1" si="7"/>
        <v/>
      </c>
      <c r="M50" s="49" t="str">
        <f ca="1">IF(T50="","",SUM(K$7:K50))</f>
        <v/>
      </c>
      <c r="N50" s="55" t="s">
        <v>34</v>
      </c>
      <c r="Q50" t="str">
        <f t="shared" si="4"/>
        <v>11-</v>
      </c>
      <c r="R50" t="str">
        <f t="shared" si="5"/>
        <v>10</v>
      </c>
      <c r="S50" t="str">
        <f t="shared" si="9"/>
        <v>'11-10'!L28</v>
      </c>
      <c r="T50" t="str">
        <f t="shared" ca="1" si="8"/>
        <v/>
      </c>
    </row>
    <row r="51" spans="2:20">
      <c r="B51" s="36">
        <v>45</v>
      </c>
      <c r="C51" s="37">
        <v>45609</v>
      </c>
      <c r="D51" s="38" t="str">
        <f t="shared" si="0"/>
        <v>Wed</v>
      </c>
      <c r="E51" s="56">
        <v>1</v>
      </c>
      <c r="F51" s="52" t="s">
        <v>14</v>
      </c>
      <c r="G51" s="53"/>
      <c r="H51" s="53"/>
      <c r="I51" s="53"/>
      <c r="J51" s="53"/>
      <c r="K51" s="42" t="str">
        <f t="shared" ca="1" si="6"/>
        <v/>
      </c>
      <c r="L51" s="49" t="str">
        <f t="shared" ca="1" si="7"/>
        <v/>
      </c>
      <c r="M51" s="49" t="str">
        <f ca="1">IF(T51="","",SUM(K$7:K51))</f>
        <v/>
      </c>
      <c r="N51" s="55" t="s">
        <v>15</v>
      </c>
      <c r="Q51" t="str">
        <f t="shared" si="4"/>
        <v>11-</v>
      </c>
      <c r="R51" t="str">
        <f t="shared" si="5"/>
        <v>13</v>
      </c>
      <c r="S51" t="str">
        <f t="shared" si="9"/>
        <v>'11-13'!L28</v>
      </c>
      <c r="T51" t="str">
        <f t="shared" ca="1" si="8"/>
        <v/>
      </c>
    </row>
    <row r="52" spans="2:20">
      <c r="B52" s="235">
        <v>46</v>
      </c>
      <c r="C52" s="234">
        <v>45633</v>
      </c>
      <c r="D52" s="243" t="str">
        <f t="shared" si="0"/>
        <v>Sat</v>
      </c>
      <c r="E52" s="244">
        <v>5</v>
      </c>
      <c r="F52" s="238" t="s">
        <v>37</v>
      </c>
      <c r="G52" s="239" t="s">
        <v>19</v>
      </c>
      <c r="H52" s="239" t="s">
        <v>38</v>
      </c>
      <c r="I52" s="239" t="s">
        <v>45</v>
      </c>
      <c r="J52" s="239" t="s">
        <v>51</v>
      </c>
      <c r="K52" s="42" t="str">
        <f t="shared" ca="1" si="6"/>
        <v/>
      </c>
      <c r="L52" s="49" t="str">
        <f t="shared" ca="1" si="7"/>
        <v/>
      </c>
      <c r="M52" s="49" t="str">
        <f ca="1">IF(T52="","",SUM(K$7:K52))</f>
        <v/>
      </c>
      <c r="N52" s="55" t="s">
        <v>16</v>
      </c>
      <c r="Q52" t="str">
        <f t="shared" si="4"/>
        <v>12-</v>
      </c>
      <c r="R52" t="str">
        <f t="shared" si="5"/>
        <v>07</v>
      </c>
      <c r="S52" t="str">
        <f t="shared" si="9"/>
        <v>'12-07'!L28</v>
      </c>
      <c r="T52" t="str">
        <f t="shared" ca="1" si="8"/>
        <v/>
      </c>
    </row>
    <row r="53" spans="2:20">
      <c r="B53" s="235">
        <v>47</v>
      </c>
      <c r="C53" s="234">
        <v>45634</v>
      </c>
      <c r="D53" s="243" t="str">
        <f t="shared" si="0"/>
        <v>Sun</v>
      </c>
      <c r="E53" s="244">
        <v>5</v>
      </c>
      <c r="F53" s="238" t="s">
        <v>37</v>
      </c>
      <c r="G53" s="239" t="s">
        <v>19</v>
      </c>
      <c r="H53" s="239" t="s">
        <v>38</v>
      </c>
      <c r="I53" s="239" t="s">
        <v>45</v>
      </c>
      <c r="J53" s="239" t="s">
        <v>51</v>
      </c>
      <c r="K53" s="42" t="str">
        <f t="shared" ca="1" si="6"/>
        <v/>
      </c>
      <c r="L53" s="49" t="str">
        <f t="shared" ca="1" si="7"/>
        <v/>
      </c>
      <c r="M53" s="49" t="str">
        <f ca="1">IF(T53="","",SUM(K$7:K53))</f>
        <v/>
      </c>
      <c r="N53" s="55" t="s">
        <v>16</v>
      </c>
      <c r="Q53" t="str">
        <f t="shared" si="4"/>
        <v>12-</v>
      </c>
      <c r="R53" t="str">
        <f t="shared" si="5"/>
        <v>08</v>
      </c>
      <c r="S53" t="str">
        <f t="shared" si="9"/>
        <v>'12-08'!L28</v>
      </c>
      <c r="T53" t="str">
        <f t="shared" ca="1" si="8"/>
        <v/>
      </c>
    </row>
    <row r="54" spans="2:20">
      <c r="B54" s="235">
        <v>48</v>
      </c>
      <c r="C54" s="234">
        <v>45640</v>
      </c>
      <c r="D54" s="243" t="str">
        <f t="shared" si="0"/>
        <v>Sat</v>
      </c>
      <c r="E54" s="244">
        <v>5</v>
      </c>
      <c r="F54" s="238" t="s">
        <v>37</v>
      </c>
      <c r="G54" s="239" t="s">
        <v>19</v>
      </c>
      <c r="H54" s="239" t="s">
        <v>38</v>
      </c>
      <c r="I54" s="239" t="s">
        <v>45</v>
      </c>
      <c r="J54" s="239" t="s">
        <v>51</v>
      </c>
      <c r="K54" s="42" t="str">
        <f t="shared" ca="1" si="6"/>
        <v/>
      </c>
      <c r="L54" s="49" t="str">
        <f t="shared" ca="1" si="7"/>
        <v/>
      </c>
      <c r="M54" s="49" t="str">
        <f ca="1">IF(T54="","",SUM(K$7:K54))</f>
        <v/>
      </c>
      <c r="N54" s="55" t="s">
        <v>16</v>
      </c>
      <c r="Q54" t="str">
        <f t="shared" si="4"/>
        <v>12-</v>
      </c>
      <c r="R54" t="str">
        <f t="shared" si="5"/>
        <v>14</v>
      </c>
      <c r="S54" t="str">
        <f t="shared" si="9"/>
        <v>'12-14'!L28</v>
      </c>
      <c r="T54" t="str">
        <f t="shared" ca="1" si="8"/>
        <v/>
      </c>
    </row>
    <row r="55" spans="2:20">
      <c r="B55" s="235">
        <v>49</v>
      </c>
      <c r="C55" s="234">
        <v>45641</v>
      </c>
      <c r="D55" s="243" t="str">
        <f t="shared" si="0"/>
        <v>Sun</v>
      </c>
      <c r="E55" s="244">
        <v>5</v>
      </c>
      <c r="F55" s="238" t="s">
        <v>37</v>
      </c>
      <c r="G55" s="239" t="s">
        <v>19</v>
      </c>
      <c r="H55" s="239" t="s">
        <v>38</v>
      </c>
      <c r="I55" s="239" t="s">
        <v>45</v>
      </c>
      <c r="J55" s="239" t="s">
        <v>51</v>
      </c>
      <c r="K55" s="42" t="str">
        <f t="shared" ca="1" si="6"/>
        <v/>
      </c>
      <c r="L55" s="49" t="str">
        <f t="shared" ca="1" si="7"/>
        <v/>
      </c>
      <c r="M55" s="49" t="str">
        <f ca="1">IF(T55="","",SUM(K$7:K55))</f>
        <v/>
      </c>
      <c r="N55" s="55" t="s">
        <v>16</v>
      </c>
      <c r="Q55" t="str">
        <f t="shared" si="4"/>
        <v>12-</v>
      </c>
      <c r="R55" t="str">
        <f t="shared" si="5"/>
        <v>15</v>
      </c>
      <c r="S55" t="str">
        <f t="shared" si="9"/>
        <v>'12-15'!L28</v>
      </c>
      <c r="T55" t="str">
        <f t="shared" ca="1" si="8"/>
        <v/>
      </c>
    </row>
    <row r="56" spans="2:20">
      <c r="B56" s="244">
        <v>50</v>
      </c>
      <c r="C56" s="234">
        <v>45647</v>
      </c>
      <c r="D56" s="243" t="str">
        <f t="shared" si="0"/>
        <v>Sat</v>
      </c>
      <c r="E56" s="244">
        <v>5</v>
      </c>
      <c r="F56" s="238" t="s">
        <v>37</v>
      </c>
      <c r="G56" s="239" t="s">
        <v>19</v>
      </c>
      <c r="H56" s="239" t="s">
        <v>38</v>
      </c>
      <c r="I56" s="239" t="s">
        <v>45</v>
      </c>
      <c r="J56" s="239" t="s">
        <v>51</v>
      </c>
      <c r="K56" s="42" t="str">
        <f t="shared" ca="1" si="6"/>
        <v/>
      </c>
      <c r="L56" s="49" t="str">
        <f t="shared" ca="1" si="7"/>
        <v/>
      </c>
      <c r="M56" s="49" t="str">
        <f ca="1">IF(T56="","",SUM(K$7:K56))</f>
        <v/>
      </c>
      <c r="N56" s="55" t="s">
        <v>16</v>
      </c>
      <c r="Q56" t="str">
        <f t="shared" si="4"/>
        <v>12-</v>
      </c>
      <c r="R56" t="str">
        <f t="shared" si="5"/>
        <v>21</v>
      </c>
      <c r="S56" t="str">
        <f t="shared" si="9"/>
        <v>'12-21'!L28</v>
      </c>
      <c r="T56" t="str">
        <f t="shared" ca="1" si="8"/>
        <v/>
      </c>
    </row>
  </sheetData>
  <pageMargins left="0.7" right="0.7" top="0.75" bottom="0.75" header="0.3" footer="0.3"/>
  <pageSetup scale="76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4DCE5-DD1E-45DE-B0C2-0EBBDEC0C050}">
  <dimension ref="A1:Q57"/>
  <sheetViews>
    <sheetView workbookViewId="0">
      <selection activeCell="N15" sqref="N15"/>
    </sheetView>
  </sheetViews>
  <sheetFormatPr defaultRowHeight="23.25"/>
  <cols>
    <col min="1" max="1" width="3.28515625" customWidth="1"/>
    <col min="2" max="2" width="27.7109375" customWidth="1"/>
    <col min="3" max="3" width="2.28515625" customWidth="1"/>
    <col min="4" max="4" width="16.7109375" style="305" customWidth="1"/>
    <col min="5" max="5" width="2.140625" style="93" customWidth="1"/>
    <col min="6" max="6" width="16.7109375" customWidth="1"/>
    <col min="7" max="7" width="2.140625" style="93" customWidth="1"/>
    <col min="8" max="8" width="16.7109375" customWidth="1"/>
    <col min="9" max="9" width="1.7109375" style="93" customWidth="1"/>
    <col min="10" max="10" width="16.7109375" customWidth="1"/>
    <col min="11" max="11" width="2.140625" style="93" customWidth="1"/>
    <col min="12" max="12" width="16.7109375" customWidth="1"/>
    <col min="13" max="13" width="16.28515625" customWidth="1"/>
    <col min="14" max="14" width="33.85546875" customWidth="1"/>
    <col min="15" max="15" width="23.28515625" customWidth="1"/>
    <col min="16" max="1030" width="11.7109375" customWidth="1"/>
  </cols>
  <sheetData>
    <row r="1" spans="1:17" ht="21.6" customHeight="1" thickTop="1">
      <c r="B1" s="18"/>
      <c r="C1" s="172"/>
      <c r="D1" s="297"/>
      <c r="E1" s="172"/>
      <c r="F1" s="19"/>
      <c r="G1" s="172"/>
      <c r="H1" s="172" t="s">
        <v>52</v>
      </c>
      <c r="I1" s="172"/>
      <c r="J1" s="172"/>
      <c r="K1" s="172"/>
      <c r="L1" s="172"/>
      <c r="M1" s="188" t="str">
        <f>IF(H2=0," ",INDEX(Trains!B7:C56,MATCH(H2,Trains!C7:C56,0),1))</f>
        <v xml:space="preserve"> </v>
      </c>
    </row>
    <row r="2" spans="1:17" ht="21.6" customHeight="1">
      <c r="B2" s="63" t="s">
        <v>53</v>
      </c>
      <c r="C2" s="64"/>
      <c r="D2" s="298"/>
      <c r="E2" s="66"/>
      <c r="F2" s="67" t="s">
        <v>54</v>
      </c>
      <c r="G2" s="68"/>
      <c r="H2" s="327"/>
      <c r="I2" s="327"/>
      <c r="J2" s="327"/>
      <c r="K2" s="69"/>
      <c r="L2" s="70" t="s">
        <v>55</v>
      </c>
      <c r="M2" s="71" t="s">
        <v>56</v>
      </c>
    </row>
    <row r="3" spans="1:17" ht="9" customHeight="1">
      <c r="B3" s="63"/>
      <c r="C3" s="64"/>
      <c r="D3" s="299"/>
      <c r="E3" s="66"/>
      <c r="F3" s="72"/>
      <c r="G3" s="73"/>
      <c r="H3" s="74"/>
      <c r="I3" s="75"/>
      <c r="J3" s="76"/>
      <c r="K3" s="77"/>
      <c r="L3" s="78"/>
    </row>
    <row r="4" spans="1:17" ht="21.6" customHeight="1">
      <c r="B4" s="63"/>
      <c r="C4" s="64"/>
      <c r="D4" s="300"/>
      <c r="E4" s="81"/>
      <c r="F4" s="72"/>
      <c r="G4" s="73"/>
      <c r="H4" s="82" t="str">
        <f>IF(H2=0," ",VLOOKUP(H2,'Trains-OLD'!C7:N56,12))</f>
        <v xml:space="preserve"> </v>
      </c>
      <c r="I4" s="83"/>
      <c r="J4" s="84"/>
      <c r="K4" s="85"/>
      <c r="L4" s="82"/>
      <c r="M4" s="325" t="s">
        <v>773</v>
      </c>
    </row>
    <row r="5" spans="1:17" ht="21.6" customHeight="1">
      <c r="B5" s="87" t="s">
        <v>57</v>
      </c>
      <c r="C5" s="88"/>
      <c r="D5" s="301"/>
      <c r="E5" s="90"/>
      <c r="F5" s="91"/>
      <c r="G5" s="90"/>
      <c r="H5" s="91"/>
      <c r="I5" s="90"/>
      <c r="J5" s="91"/>
      <c r="K5" s="90"/>
      <c r="L5" s="91"/>
      <c r="M5" s="92"/>
    </row>
    <row r="6" spans="1:17" ht="21.6" customHeight="1">
      <c r="A6" s="93"/>
      <c r="B6" s="94" t="s">
        <v>58</v>
      </c>
      <c r="C6" s="95"/>
      <c r="D6" s="302" t="str">
        <f>IF($H$2=0," ",(VLOOKUP($H$2,Trains!$C$7:$N$59,4,FALSE)))</f>
        <v xml:space="preserve"> </v>
      </c>
      <c r="E6" s="175"/>
      <c r="F6" s="174" t="str">
        <f>IF($H$2=0," ",IF(VLOOKUP($H$2,'[1]2024_Trains'!$C$7:$N$63,5)=0," ",VLOOKUP($H$2,'[1]2024_Trains'!$C$7:$N$63,5,FALSE)))</f>
        <v xml:space="preserve"> </v>
      </c>
      <c r="G6" s="175"/>
      <c r="H6" s="174" t="str">
        <f>IF($H$2=0," ",IF(VLOOKUP($H$2,'[1]2024_Trains'!$C$7:$N$63,6)=0," ",VLOOKUP($H$2,'[1]2024_Trains'!$C$7:$N$63,6,FALSE)))</f>
        <v xml:space="preserve"> </v>
      </c>
      <c r="I6" s="175"/>
      <c r="J6" s="174" t="str">
        <f>IF($H$2=0," ",IF(VLOOKUP($H$2,'[1]2023_Trains'!$C$7:$N$63,7)=0," ",VLOOKUP($H$2,'[1]2023_Trains'!$C$7:$N$63,7,FALSE)))</f>
        <v xml:space="preserve"> </v>
      </c>
      <c r="K6" s="175"/>
      <c r="L6" s="174" t="str">
        <f>IF($H$2=0," ",IF(VLOOKUP($H$2,'[1]2023_Trains'!$C$7:$N$63,8)=0," ",VLOOKUP($H$2,'[1]2023_Trains'!$C$7:$N$63,8,FALSE)))</f>
        <v xml:space="preserve"> </v>
      </c>
      <c r="M6" s="176"/>
      <c r="N6" s="93"/>
    </row>
    <row r="7" spans="1:17" ht="21.6" customHeight="1">
      <c r="A7" s="93"/>
      <c r="B7" s="96" t="s">
        <v>59</v>
      </c>
      <c r="C7" s="97"/>
      <c r="D7" s="303" t="str">
        <f>IF(D6=" "," ",VALUE(D6))</f>
        <v xml:space="preserve"> </v>
      </c>
      <c r="E7" s="175"/>
      <c r="F7" s="177" t="str">
        <f>IF(F6=" "," ",VALUE(F6))</f>
        <v xml:space="preserve"> </v>
      </c>
      <c r="G7" s="175"/>
      <c r="H7" s="177" t="str">
        <f t="shared" ref="H7:L7" si="0">IF(H6=" "," ",VALUE(H6))</f>
        <v xml:space="preserve"> </v>
      </c>
      <c r="I7" s="175"/>
      <c r="J7" s="177" t="str">
        <f t="shared" si="0"/>
        <v xml:space="preserve"> </v>
      </c>
      <c r="K7" s="175"/>
      <c r="L7" s="177" t="str">
        <f t="shared" si="0"/>
        <v xml:space="preserve"> </v>
      </c>
      <c r="M7" s="178"/>
      <c r="N7" s="93"/>
      <c r="O7" s="98"/>
    </row>
    <row r="8" spans="1:17" ht="21.6" customHeight="1">
      <c r="B8" s="96" t="s">
        <v>60</v>
      </c>
      <c r="C8" s="97"/>
      <c r="D8" s="304"/>
      <c r="E8" s="114"/>
      <c r="F8" s="112"/>
      <c r="G8" s="114"/>
      <c r="H8" s="112"/>
      <c r="I8" s="114"/>
      <c r="J8" s="112"/>
      <c r="K8" s="114"/>
      <c r="L8" s="112"/>
      <c r="M8" s="99"/>
    </row>
    <row r="9" spans="1:17" ht="21.6" customHeight="1">
      <c r="B9" s="100"/>
      <c r="C9" s="101"/>
      <c r="M9" s="99"/>
    </row>
    <row r="10" spans="1:17" ht="30" customHeight="1">
      <c r="B10" s="179" t="s">
        <v>61</v>
      </c>
      <c r="C10" s="102"/>
      <c r="D10" s="306" t="str">
        <f t="shared" ref="D10:F10" si="1">IF(C10=0," ",TIMEVALUE(LEFT(C10,2)&amp;":"&amp;MID(C10,3,2)&amp;":"&amp;RIGHT(C10,2)))</f>
        <v xml:space="preserve"> </v>
      </c>
      <c r="E10" s="102"/>
      <c r="F10" s="180" t="str">
        <f t="shared" si="1"/>
        <v xml:space="preserve"> </v>
      </c>
      <c r="G10" s="102"/>
      <c r="H10" s="180" t="str">
        <f t="shared" ref="H10" si="2">IF(G10=0," ",TIMEVALUE(LEFT(G10,2)&amp;":"&amp;MID(G10,3,2)&amp;":"&amp;RIGHT(G10,2)))</f>
        <v xml:space="preserve"> </v>
      </c>
      <c r="I10" s="102"/>
      <c r="J10" s="180" t="str">
        <f t="shared" ref="J10" si="3">IF(I10=0," ",TIMEVALUE(LEFT(I10,2)&amp;":"&amp;MID(I10,3,2)&amp;":"&amp;RIGHT(I10,2)))</f>
        <v xml:space="preserve"> </v>
      </c>
      <c r="K10" s="102"/>
      <c r="L10" s="180" t="str">
        <f t="shared" ref="L10" si="4">IF(K10=0," ",TIMEVALUE(LEFT(K10,2)&amp;":"&amp;MID(K10,3,2)&amp;":"&amp;RIGHT(K10,2)))</f>
        <v xml:space="preserve"> </v>
      </c>
      <c r="M10" s="181"/>
    </row>
    <row r="11" spans="1:17" ht="21.6" customHeight="1">
      <c r="B11" s="182" t="s">
        <v>62</v>
      </c>
      <c r="C11" s="103"/>
      <c r="D11" s="326" t="str">
        <f>IF(C12=0," ",$L$2)</f>
        <v xml:space="preserve"> </v>
      </c>
      <c r="E11" s="103"/>
      <c r="F11" s="326" t="str">
        <f>IF(E12=0," ",$L$2)</f>
        <v xml:space="preserve"> </v>
      </c>
      <c r="G11" s="103"/>
      <c r="H11" s="326" t="str">
        <f>IF(G12=0," ",$L$2)</f>
        <v xml:space="preserve"> </v>
      </c>
      <c r="I11" s="103"/>
      <c r="J11" s="326" t="str">
        <f>IF(I12=0," ",$L$2)</f>
        <v xml:space="preserve"> </v>
      </c>
      <c r="K11" s="103"/>
      <c r="L11" s="326" t="str">
        <f>IF(K12=0," ",$L$2)</f>
        <v xml:space="preserve"> </v>
      </c>
      <c r="M11" s="181"/>
      <c r="O11" s="104"/>
    </row>
    <row r="12" spans="1:17" ht="30" customHeight="1">
      <c r="B12" s="179" t="s">
        <v>63</v>
      </c>
      <c r="C12" s="102"/>
      <c r="D12" s="306" t="str">
        <f>IF(C12=0," ",TIMEVALUE(LEFT(C12,2)&amp;":"&amp;MID(C12,3,2)&amp;":"&amp;RIGHT(C12,2)))</f>
        <v xml:space="preserve"> </v>
      </c>
      <c r="E12" s="102"/>
      <c r="F12" s="180" t="str">
        <f t="shared" ref="F12" si="5">IF(E12=0," ",TIMEVALUE(LEFT(E12,2)&amp;":"&amp;MID(E12,3,2)&amp;":"&amp;RIGHT(E12,2)))</f>
        <v xml:space="preserve"> </v>
      </c>
      <c r="G12" s="102"/>
      <c r="H12" s="180" t="str">
        <f t="shared" ref="H12" si="6">IF(G12=0," ",TIMEVALUE(LEFT(G12,2)&amp;":"&amp;MID(G12,3,2)&amp;":"&amp;RIGHT(G12,2)))</f>
        <v xml:space="preserve"> </v>
      </c>
      <c r="I12" s="102"/>
      <c r="J12" s="180" t="str">
        <f t="shared" ref="J12" si="7">IF(I12=0," ",TIMEVALUE(LEFT(I12,2)&amp;":"&amp;MID(I12,3,2)&amp;":"&amp;RIGHT(I12,2)))</f>
        <v xml:space="preserve"> </v>
      </c>
      <c r="K12" s="102"/>
      <c r="L12" s="180" t="str">
        <f t="shared" ref="L12" si="8">IF(K12=0," ",TIMEVALUE(LEFT(K12,2)&amp;":"&amp;MID(K12,3,2)&amp;":"&amp;RIGHT(K12,2)))</f>
        <v xml:space="preserve"> </v>
      </c>
      <c r="M12" s="181"/>
      <c r="O12" s="105"/>
    </row>
    <row r="13" spans="1:17" ht="30" customHeight="1">
      <c r="B13" s="179" t="s">
        <v>64</v>
      </c>
      <c r="C13" s="184"/>
      <c r="D13" s="306" t="str">
        <f>IF(C13=0," ",TIMEVALUE(LEFT(C13,2)&amp;":"&amp;MID(C13,3,2)&amp;":"&amp;RIGHT(C13,2)))</f>
        <v xml:space="preserve"> </v>
      </c>
      <c r="E13" s="107"/>
      <c r="F13" s="180" t="str">
        <f>IF(E13=0," ",TIMEVALUE(LEFT(E13,2)&amp;":"&amp;MID(E13,3,2)&amp;":"&amp;RIGHT(E13,2)))</f>
        <v xml:space="preserve"> </v>
      </c>
      <c r="G13" s="107"/>
      <c r="H13" s="180" t="str">
        <f>IF(G13=0," ",TIMEVALUE(LEFT(G13,2)&amp;":"&amp;MID(G13,3,2)&amp;":"&amp;RIGHT(G13,2)))</f>
        <v xml:space="preserve"> </v>
      </c>
      <c r="I13" s="107"/>
      <c r="J13" s="180" t="str">
        <f>IF(I13=0," ",TIMEVALUE(LEFT(I13,2)&amp;":"&amp;MID(I13,3,2)&amp;":"&amp;RIGHT(I13,2)))</f>
        <v xml:space="preserve"> </v>
      </c>
      <c r="K13" s="107"/>
      <c r="L13" s="180" t="str">
        <f>IF(K13=0," ",TIMEVALUE(LEFT(K13,2)&amp;":"&amp;MID(K13,3,2)&amp;":"&amp;RIGHT(K13,2)))</f>
        <v xml:space="preserve"> </v>
      </c>
      <c r="M13" s="181" t="s">
        <v>0</v>
      </c>
    </row>
    <row r="14" spans="1:17" ht="30" customHeight="1">
      <c r="B14" s="179" t="s">
        <v>65</v>
      </c>
      <c r="C14" s="102"/>
      <c r="D14" s="306" t="str">
        <f t="shared" ref="D14:D19" si="9">IF(C14=0," ",TIMEVALUE(LEFT(C14,2)&amp;":"&amp;MID(C14,3,2)&amp;":"&amp;RIGHT(C14,2)))</f>
        <v xml:space="preserve"> </v>
      </c>
      <c r="E14" s="102"/>
      <c r="F14" s="180" t="str">
        <f t="shared" ref="F14:F19" si="10">IF(E14=0," ",TIMEVALUE(LEFT(E14,2)&amp;":"&amp;MID(E14,3,2)&amp;":"&amp;RIGHT(E14,2)))</f>
        <v xml:space="preserve"> </v>
      </c>
      <c r="G14" s="102"/>
      <c r="H14" s="180" t="str">
        <f t="shared" ref="H14:H17" si="11">IF(G14=0," ",TIMEVALUE(LEFT(G14,2)&amp;":"&amp;MID(G14,3,2)&amp;":"&amp;RIGHT(G14,2)))</f>
        <v xml:space="preserve"> </v>
      </c>
      <c r="I14" s="102"/>
      <c r="J14" s="180" t="str">
        <f t="shared" ref="J14:J17" si="12">IF(I14=0," ",TIMEVALUE(LEFT(I14,2)&amp;":"&amp;MID(I14,3,2)&amp;":"&amp;RIGHT(I14,2)))</f>
        <v xml:space="preserve"> </v>
      </c>
      <c r="K14" s="102"/>
      <c r="L14" s="180" t="str">
        <f t="shared" ref="L14:L19" si="13">IF(K14=0," ",TIMEVALUE(LEFT(K14,2)&amp;":"&amp;MID(K14,3,2)&amp;":"&amp;RIGHT(K14,2)))</f>
        <v xml:space="preserve"> </v>
      </c>
      <c r="M14" s="181"/>
      <c r="Q14" s="106"/>
    </row>
    <row r="15" spans="1:17" ht="30" customHeight="1">
      <c r="B15" s="179" t="s">
        <v>66</v>
      </c>
      <c r="C15" s="102"/>
      <c r="D15" s="306" t="str">
        <f t="shared" si="9"/>
        <v xml:space="preserve"> </v>
      </c>
      <c r="E15" s="102"/>
      <c r="F15" s="180" t="str">
        <f t="shared" si="10"/>
        <v xml:space="preserve"> </v>
      </c>
      <c r="G15" s="102"/>
      <c r="H15" s="180" t="str">
        <f t="shared" si="11"/>
        <v xml:space="preserve"> </v>
      </c>
      <c r="I15" s="102"/>
      <c r="J15" s="180" t="str">
        <f t="shared" si="12"/>
        <v xml:space="preserve"> </v>
      </c>
      <c r="K15" s="102"/>
      <c r="L15" s="180" t="str">
        <f t="shared" si="13"/>
        <v xml:space="preserve"> </v>
      </c>
      <c r="M15" s="181"/>
    </row>
    <row r="16" spans="1:17" ht="21.6" customHeight="1">
      <c r="B16" s="182" t="s">
        <v>62</v>
      </c>
      <c r="C16" s="107"/>
      <c r="D16" s="326" t="str">
        <f>IF(C17=0," ",$L$2)</f>
        <v xml:space="preserve"> </v>
      </c>
      <c r="E16" s="107"/>
      <c r="F16" s="326" t="str">
        <f>IF(E17=0," ",$L$2)</f>
        <v xml:space="preserve"> </v>
      </c>
      <c r="G16" s="107"/>
      <c r="H16" s="326" t="str">
        <f>IF(G17=0," ",$L$2)</f>
        <v xml:space="preserve"> </v>
      </c>
      <c r="I16" s="107"/>
      <c r="J16" s="326" t="str">
        <f>IF(I17=0," ",$L$2)</f>
        <v xml:space="preserve"> </v>
      </c>
      <c r="K16" s="107"/>
      <c r="L16" s="326" t="str">
        <f>IF(K17=0," ",$L$2)</f>
        <v xml:space="preserve"> </v>
      </c>
      <c r="M16" s="181"/>
    </row>
    <row r="17" spans="2:13" ht="30" customHeight="1">
      <c r="B17" s="179" t="s">
        <v>67</v>
      </c>
      <c r="C17" s="102"/>
      <c r="D17" s="306" t="str">
        <f t="shared" si="9"/>
        <v xml:space="preserve"> </v>
      </c>
      <c r="E17" s="102"/>
      <c r="F17" s="180" t="str">
        <f t="shared" si="10"/>
        <v xml:space="preserve"> </v>
      </c>
      <c r="G17" s="102"/>
      <c r="H17" s="180" t="str">
        <f t="shared" si="11"/>
        <v xml:space="preserve"> </v>
      </c>
      <c r="I17" s="102"/>
      <c r="J17" s="180" t="str">
        <f t="shared" si="12"/>
        <v xml:space="preserve"> </v>
      </c>
      <c r="K17" s="102"/>
      <c r="L17" s="180" t="str">
        <f t="shared" si="13"/>
        <v xml:space="preserve"> </v>
      </c>
      <c r="M17" s="181"/>
    </row>
    <row r="18" spans="2:13" ht="21.6" customHeight="1">
      <c r="B18" s="108"/>
      <c r="C18" s="109"/>
      <c r="D18" s="308"/>
      <c r="E18" s="103"/>
      <c r="F18" s="70"/>
      <c r="G18" s="103"/>
      <c r="H18" s="70"/>
      <c r="I18" s="103"/>
      <c r="J18" s="70"/>
      <c r="K18" s="103"/>
      <c r="L18" s="82"/>
      <c r="M18" s="24"/>
    </row>
    <row r="19" spans="2:13" ht="21.6" customHeight="1">
      <c r="B19" s="185"/>
      <c r="C19" s="146"/>
      <c r="D19" s="309" t="str">
        <f t="shared" si="9"/>
        <v xml:space="preserve"> </v>
      </c>
      <c r="E19" s="171"/>
      <c r="F19" s="186" t="str">
        <f t="shared" si="10"/>
        <v xml:space="preserve"> </v>
      </c>
      <c r="G19" s="171"/>
      <c r="H19" s="186" t="str">
        <f t="shared" ref="H19" si="14">IF(G19=0," ",TIMEVALUE(LEFT(G19,2)&amp;":"&amp;MID(G19,3,2)&amp;":"&amp;RIGHT(G19,2)))</f>
        <v xml:space="preserve"> </v>
      </c>
      <c r="I19" s="171"/>
      <c r="J19" s="186" t="str">
        <f t="shared" ref="J19" si="15">IF(I19=0," ",TIMEVALUE(LEFT(I19,2)&amp;":"&amp;MID(I19,3,2)&amp;":"&amp;RIGHT(I19,2)))</f>
        <v xml:space="preserve"> </v>
      </c>
      <c r="K19" s="171"/>
      <c r="L19" s="186" t="str">
        <f t="shared" si="13"/>
        <v xml:space="preserve"> </v>
      </c>
      <c r="M19" s="24"/>
    </row>
    <row r="20" spans="2:13" ht="30" customHeight="1">
      <c r="B20" s="110">
        <v>100</v>
      </c>
      <c r="C20" s="111"/>
      <c r="D20" s="304"/>
      <c r="E20" s="112"/>
      <c r="F20" s="112"/>
      <c r="G20" s="112"/>
      <c r="H20" s="112"/>
      <c r="I20" s="112"/>
      <c r="J20" s="112"/>
      <c r="K20" s="112"/>
      <c r="L20" s="112"/>
      <c r="M20" s="24"/>
    </row>
    <row r="21" spans="2:13" ht="30" customHeight="1">
      <c r="B21" s="110">
        <v>101</v>
      </c>
      <c r="C21" s="111"/>
      <c r="D21" s="304"/>
      <c r="E21" s="113"/>
      <c r="F21" s="112"/>
      <c r="G21" s="114"/>
      <c r="H21" s="112"/>
      <c r="I21" s="114"/>
      <c r="J21" s="112"/>
      <c r="K21" s="114"/>
      <c r="L21" s="112"/>
      <c r="M21" s="24"/>
    </row>
    <row r="22" spans="2:13" ht="30" customHeight="1">
      <c r="B22" s="110">
        <v>200</v>
      </c>
      <c r="C22" s="111"/>
      <c r="D22" s="304"/>
      <c r="E22" s="114"/>
      <c r="F22" s="112"/>
      <c r="G22" s="114"/>
      <c r="H22" s="112"/>
      <c r="I22" s="114"/>
      <c r="J22" s="112"/>
      <c r="K22" s="114"/>
      <c r="L22" s="112"/>
      <c r="M22" s="24"/>
    </row>
    <row r="23" spans="2:13" ht="30" customHeight="1">
      <c r="B23" s="110">
        <v>201</v>
      </c>
      <c r="C23" s="111"/>
      <c r="D23" s="304"/>
      <c r="E23" s="114"/>
      <c r="F23" s="112"/>
      <c r="G23" s="114"/>
      <c r="H23" s="112"/>
      <c r="I23" s="114"/>
      <c r="J23" s="112"/>
      <c r="K23" s="114"/>
      <c r="L23" s="112"/>
      <c r="M23" s="24"/>
    </row>
    <row r="24" spans="2:13" ht="30" customHeight="1">
      <c r="B24" s="110">
        <v>308</v>
      </c>
      <c r="C24" s="111"/>
      <c r="D24" s="304"/>
      <c r="E24" s="114"/>
      <c r="F24" s="112"/>
      <c r="G24" s="114"/>
      <c r="H24" s="112"/>
      <c r="I24" s="114"/>
      <c r="J24" s="112"/>
      <c r="K24" s="114"/>
      <c r="L24" s="112"/>
      <c r="M24" s="24"/>
    </row>
    <row r="25" spans="2:13" ht="30" customHeight="1">
      <c r="B25" s="115" t="s">
        <v>69</v>
      </c>
      <c r="C25" s="116"/>
      <c r="D25" s="304"/>
      <c r="E25" s="114"/>
      <c r="F25" s="112"/>
      <c r="G25" s="114"/>
      <c r="H25" s="112"/>
      <c r="I25" s="114"/>
      <c r="J25" s="112" t="str">
        <f>IF(J8=0," ","0")</f>
        <v xml:space="preserve"> </v>
      </c>
      <c r="K25" s="114"/>
      <c r="L25" s="112" t="str">
        <f>IF(L8=0," ","0")</f>
        <v xml:space="preserve"> </v>
      </c>
      <c r="M25" s="24"/>
    </row>
    <row r="26" spans="2:13" ht="30" customHeight="1" thickBot="1">
      <c r="B26" s="324">
        <v>309</v>
      </c>
      <c r="C26" s="118"/>
      <c r="D26" s="304"/>
      <c r="E26" s="114"/>
      <c r="F26" s="112" t="str">
        <f>IF(F8=0," ","0")</f>
        <v xml:space="preserve"> </v>
      </c>
      <c r="G26" s="114"/>
      <c r="H26" s="112" t="str">
        <f>IF(H8=0," ","0")</f>
        <v xml:space="preserve"> </v>
      </c>
      <c r="I26" s="114"/>
      <c r="J26" s="112" t="str">
        <f>IF(J8=0," ","0")</f>
        <v xml:space="preserve"> </v>
      </c>
      <c r="K26" s="114"/>
      <c r="L26" s="112" t="str">
        <f>IF(L8=0," ","0")</f>
        <v xml:space="preserve"> </v>
      </c>
      <c r="M26" s="24"/>
    </row>
    <row r="27" spans="2:13" ht="21.6" customHeight="1" thickTop="1" thickBot="1">
      <c r="B27" s="119" t="s">
        <v>71</v>
      </c>
      <c r="C27" s="120"/>
      <c r="D27" s="121" t="str">
        <f>IF(H2&gt;0,SUM(D20:D26),"")</f>
        <v/>
      </c>
      <c r="E27" s="122"/>
      <c r="F27" s="121" t="str">
        <f>IF(H2 &gt;0,SUM(F20:F26),"")</f>
        <v/>
      </c>
      <c r="G27" s="122"/>
      <c r="H27" s="121" t="str">
        <f>IF(H2&gt;0,SUM(H20:H26),"")</f>
        <v/>
      </c>
      <c r="I27" s="122"/>
      <c r="J27" s="121" t="str">
        <f>IF(H2&gt;0,SUM(J20:J26),"")</f>
        <v/>
      </c>
      <c r="K27" s="123"/>
      <c r="L27" s="124" t="str">
        <f>IF(H2&gt;0,SUM(L20:L26)," ")</f>
        <v xml:space="preserve"> </v>
      </c>
      <c r="M27" s="24"/>
    </row>
    <row r="28" spans="2:13" ht="21.6" customHeight="1" thickTop="1" thickBot="1">
      <c r="B28" s="119" t="s">
        <v>72</v>
      </c>
      <c r="C28" s="120"/>
      <c r="D28" s="121" t="str">
        <f>D27</f>
        <v/>
      </c>
      <c r="E28" s="122"/>
      <c r="F28" s="121" t="str">
        <f>IF($H$2&gt;0,D28+F27,"")</f>
        <v/>
      </c>
      <c r="G28" s="122"/>
      <c r="H28" s="121" t="str">
        <f t="shared" ref="H28:L28" si="16">IF($H$2&gt;0,F28+H27,"")</f>
        <v/>
      </c>
      <c r="I28" s="121" t="str">
        <f t="shared" si="16"/>
        <v/>
      </c>
      <c r="J28" s="121" t="str">
        <f t="shared" si="16"/>
        <v/>
      </c>
      <c r="K28" s="121" t="str">
        <f t="shared" si="16"/>
        <v/>
      </c>
      <c r="L28" s="121" t="str">
        <f t="shared" si="16"/>
        <v/>
      </c>
      <c r="M28" s="125"/>
    </row>
    <row r="29" spans="2:13" ht="21.6" customHeight="1" thickTop="1" thickBot="1">
      <c r="B29" s="126" t="s">
        <v>73</v>
      </c>
      <c r="C29" s="127"/>
      <c r="D29" s="310"/>
      <c r="E29" s="129"/>
      <c r="F29" s="121"/>
      <c r="G29" s="122"/>
      <c r="H29" s="128"/>
      <c r="I29" s="129"/>
      <c r="J29" s="128"/>
      <c r="K29" s="130"/>
      <c r="L29" s="131"/>
      <c r="M29" s="24"/>
    </row>
    <row r="30" spans="2:13" ht="21.6" customHeight="1" thickTop="1" thickBot="1">
      <c r="B30" s="126" t="s">
        <v>74</v>
      </c>
      <c r="C30" s="127"/>
      <c r="D30" s="310"/>
      <c r="E30" s="129"/>
      <c r="F30" s="128"/>
      <c r="G30" s="129"/>
      <c r="H30" s="128"/>
      <c r="I30" s="129"/>
      <c r="J30" s="128"/>
      <c r="K30" s="130"/>
      <c r="L30" s="131"/>
      <c r="M30" s="132" t="s">
        <v>75</v>
      </c>
    </row>
    <row r="31" spans="2:13" ht="21.6" customHeight="1" thickTop="1">
      <c r="B31" s="23"/>
      <c r="L31" s="133" t="s">
        <v>76</v>
      </c>
      <c r="M31" s="24" t="s">
        <v>466</v>
      </c>
    </row>
    <row r="32" spans="2:13" ht="21.6" customHeight="1">
      <c r="B32" s="23"/>
      <c r="L32" s="295" t="s">
        <v>77</v>
      </c>
      <c r="M32" s="24"/>
    </row>
    <row r="33" spans="2:13">
      <c r="B33" s="135" t="s">
        <v>78</v>
      </c>
      <c r="C33" s="136"/>
      <c r="D33" s="305" t="s">
        <v>79</v>
      </c>
      <c r="E33"/>
      <c r="G33"/>
      <c r="I33"/>
      <c r="K33"/>
      <c r="M33" s="24"/>
    </row>
    <row r="34" spans="2:13" ht="19.5">
      <c r="B34" s="137" t="s">
        <v>80</v>
      </c>
      <c r="C34" s="138"/>
      <c r="D34" s="139"/>
      <c r="E34"/>
      <c r="F34" s="139"/>
      <c r="G34"/>
      <c r="H34" s="139"/>
      <c r="I34"/>
      <c r="J34" s="139"/>
      <c r="K34"/>
      <c r="L34" s="139"/>
      <c r="M34" s="24"/>
    </row>
    <row r="35" spans="2:13" ht="19.5">
      <c r="B35" s="137" t="s">
        <v>81</v>
      </c>
      <c r="C35" s="138"/>
      <c r="D35" s="317"/>
      <c r="E35"/>
      <c r="F35" s="139"/>
      <c r="G35"/>
      <c r="H35" s="139"/>
      <c r="I35"/>
      <c r="J35" s="139"/>
      <c r="K35"/>
      <c r="L35" s="139"/>
      <c r="M35" s="141"/>
    </row>
    <row r="36" spans="2:13" ht="19.5">
      <c r="B36" s="137" t="s">
        <v>82</v>
      </c>
      <c r="C36" s="138"/>
      <c r="D36" s="317"/>
      <c r="E36"/>
      <c r="F36" s="317"/>
      <c r="G36"/>
      <c r="H36" s="317"/>
      <c r="I36"/>
      <c r="J36" s="139"/>
      <c r="K36"/>
      <c r="L36" s="139"/>
      <c r="M36" s="141"/>
    </row>
    <row r="37" spans="2:13" ht="19.5">
      <c r="B37" s="137"/>
      <c r="C37" s="138"/>
      <c r="D37" s="317"/>
      <c r="E37"/>
      <c r="F37" s="142"/>
      <c r="G37"/>
      <c r="H37" s="139"/>
      <c r="I37"/>
      <c r="J37" s="139"/>
      <c r="K37"/>
      <c r="L37" s="139"/>
      <c r="M37" s="141"/>
    </row>
    <row r="38" spans="2:13" ht="19.5">
      <c r="B38" s="137" t="s">
        <v>83</v>
      </c>
      <c r="C38" s="138"/>
      <c r="D38" s="317"/>
      <c r="E38"/>
      <c r="F38" s="317"/>
      <c r="G38"/>
      <c r="H38" s="317"/>
      <c r="I38"/>
      <c r="J38" s="139"/>
      <c r="K38"/>
      <c r="L38" s="139"/>
      <c r="M38" s="141"/>
    </row>
    <row r="39" spans="2:13" ht="19.5">
      <c r="B39" s="137" t="s">
        <v>84</v>
      </c>
      <c r="C39" s="138"/>
      <c r="D39" s="317"/>
      <c r="E39"/>
      <c r="F39" s="139"/>
      <c r="G39"/>
      <c r="H39" s="139"/>
      <c r="I39"/>
      <c r="J39" s="139"/>
      <c r="K39"/>
      <c r="L39" s="139"/>
      <c r="M39" s="141"/>
    </row>
    <row r="40" spans="2:13" ht="19.5">
      <c r="B40" s="137" t="s">
        <v>85</v>
      </c>
      <c r="C40" s="138"/>
      <c r="D40" s="317"/>
      <c r="E40"/>
      <c r="F40" s="317"/>
      <c r="G40"/>
      <c r="H40" s="317"/>
      <c r="I40"/>
      <c r="J40" s="139"/>
      <c r="K40"/>
      <c r="L40" s="139"/>
      <c r="M40" s="141"/>
    </row>
    <row r="41" spans="2:13">
      <c r="B41" s="137"/>
      <c r="C41" s="145"/>
      <c r="D41" s="311"/>
      <c r="E41"/>
      <c r="G41"/>
      <c r="I41"/>
      <c r="J41" s="144" t="s">
        <v>86</v>
      </c>
      <c r="K41"/>
      <c r="L41" s="146"/>
      <c r="M41" s="141"/>
    </row>
    <row r="42" spans="2:13">
      <c r="B42" s="23"/>
      <c r="D42" s="311"/>
      <c r="E42" s="147"/>
      <c r="F42" s="146"/>
      <c r="G42" s="147"/>
      <c r="H42" s="146"/>
      <c r="I42" s="147"/>
      <c r="J42" s="146"/>
      <c r="K42" s="147"/>
      <c r="L42" s="146"/>
      <c r="M42" s="141"/>
    </row>
    <row r="43" spans="2:13" ht="11.45" customHeight="1">
      <c r="B43" s="135" t="s">
        <v>87</v>
      </c>
      <c r="C43" s="136"/>
      <c r="D43" s="312"/>
      <c r="E43" s="149"/>
      <c r="F43" s="146"/>
      <c r="G43" s="147"/>
      <c r="H43" s="146"/>
      <c r="I43" s="147"/>
      <c r="J43" s="148" t="s">
        <v>88</v>
      </c>
      <c r="K43" s="149"/>
      <c r="L43" s="146"/>
      <c r="M43" s="141"/>
    </row>
    <row r="44" spans="2:13">
      <c r="B44" s="150" t="s">
        <v>89</v>
      </c>
      <c r="C44" s="151"/>
      <c r="D44" s="312"/>
      <c r="E44" s="149"/>
      <c r="F44" s="146"/>
      <c r="G44" s="147"/>
      <c r="H44" s="146" t="s">
        <v>90</v>
      </c>
      <c r="I44" s="147"/>
      <c r="J44" s="146">
        <f>M29*8</f>
        <v>0</v>
      </c>
      <c r="K44" s="147"/>
      <c r="L44" s="296" t="s">
        <v>91</v>
      </c>
      <c r="M44" s="141"/>
    </row>
    <row r="45" spans="2:13">
      <c r="B45" s="150" t="s">
        <v>92</v>
      </c>
      <c r="C45" s="151"/>
      <c r="D45" s="312" t="s">
        <v>93</v>
      </c>
      <c r="E45" s="149"/>
      <c r="F45" s="146"/>
      <c r="G45" s="147"/>
      <c r="H45" s="146" t="s">
        <v>90</v>
      </c>
      <c r="I45" s="147"/>
      <c r="J45" s="146">
        <f>F46*8</f>
        <v>0</v>
      </c>
      <c r="K45" s="147"/>
      <c r="L45" s="296" t="s">
        <v>94</v>
      </c>
      <c r="M45" s="141"/>
    </row>
    <row r="46" spans="2:13">
      <c r="B46" s="23" t="s">
        <v>95</v>
      </c>
      <c r="D46" s="311"/>
      <c r="E46" s="147"/>
      <c r="F46" s="153"/>
      <c r="G46" s="154"/>
      <c r="H46" s="146"/>
      <c r="I46" s="147"/>
      <c r="J46" s="146"/>
      <c r="K46" s="147"/>
      <c r="L46" s="146"/>
      <c r="M46" s="141"/>
    </row>
    <row r="47" spans="2:13">
      <c r="B47" s="23"/>
      <c r="D47" s="312"/>
      <c r="E47" s="149"/>
      <c r="F47" s="146"/>
      <c r="G47" s="147"/>
      <c r="H47" s="146"/>
      <c r="I47" s="147"/>
      <c r="J47" s="146"/>
      <c r="K47" s="147"/>
      <c r="L47" s="146"/>
      <c r="M47" s="141"/>
    </row>
    <row r="48" spans="2:13" ht="24" thickBot="1">
      <c r="B48" s="155" t="s">
        <v>96</v>
      </c>
      <c r="C48" s="156"/>
      <c r="D48" s="313"/>
      <c r="E48" s="158"/>
      <c r="F48" s="146"/>
      <c r="G48" s="147"/>
      <c r="H48" s="157"/>
      <c r="I48" s="158"/>
      <c r="J48" s="157"/>
      <c r="K48" s="158"/>
      <c r="L48" s="157"/>
      <c r="M48" s="141"/>
    </row>
    <row r="49" spans="2:13" ht="16.5" thickBot="1">
      <c r="B49" s="159" t="s">
        <v>97</v>
      </c>
      <c r="C49" s="151"/>
      <c r="D49" s="323"/>
      <c r="E49" s="161"/>
      <c r="F49" s="160"/>
      <c r="G49" s="161"/>
      <c r="H49" s="160"/>
      <c r="I49" s="161"/>
      <c r="J49" s="160"/>
      <c r="K49" s="161"/>
      <c r="L49" s="160"/>
      <c r="M49" s="141"/>
    </row>
    <row r="50" spans="2:13" ht="16.5" thickBot="1">
      <c r="B50" s="159" t="s">
        <v>98</v>
      </c>
      <c r="C50" s="151"/>
      <c r="D50" s="322"/>
      <c r="E50" s="163"/>
      <c r="F50" s="162"/>
      <c r="G50" s="163"/>
      <c r="H50" s="162"/>
      <c r="I50" s="163"/>
      <c r="J50" s="162"/>
      <c r="K50" s="163"/>
      <c r="L50" s="160"/>
      <c r="M50" s="141"/>
    </row>
    <row r="51" spans="2:13">
      <c r="B51" s="164" t="s">
        <v>99</v>
      </c>
      <c r="C51" s="165"/>
      <c r="D51" s="311"/>
      <c r="E51" s="147"/>
      <c r="J51" s="146"/>
      <c r="K51" s="147"/>
      <c r="L51" s="146"/>
      <c r="M51" s="141"/>
    </row>
    <row r="52" spans="2:13">
      <c r="B52" s="166" t="s">
        <v>100</v>
      </c>
      <c r="C52" s="167"/>
      <c r="D52" s="311"/>
      <c r="E52" s="147"/>
      <c r="F52" s="146"/>
      <c r="G52" s="147"/>
      <c r="H52" s="146"/>
      <c r="I52" s="147"/>
      <c r="J52" s="146"/>
      <c r="K52" s="147"/>
      <c r="L52" s="146"/>
      <c r="M52" s="141"/>
    </row>
    <row r="53" spans="2:13">
      <c r="B53" s="166"/>
      <c r="C53" s="167"/>
      <c r="D53" s="311"/>
      <c r="E53" s="147"/>
      <c r="F53" s="146"/>
      <c r="G53" s="147"/>
      <c r="H53" s="146"/>
      <c r="I53" s="147"/>
      <c r="J53" s="146"/>
      <c r="K53" s="147"/>
      <c r="L53" s="146"/>
      <c r="M53" s="141"/>
    </row>
    <row r="54" spans="2:13">
      <c r="B54" s="166"/>
      <c r="C54" s="167"/>
      <c r="D54" s="311"/>
      <c r="E54" s="147"/>
      <c r="F54" s="146"/>
      <c r="G54" s="147"/>
      <c r="H54" s="146"/>
      <c r="I54" s="147"/>
      <c r="J54" s="146"/>
      <c r="K54" s="147"/>
      <c r="L54" s="146"/>
      <c r="M54" s="141"/>
    </row>
    <row r="55" spans="2:13">
      <c r="B55" s="23"/>
      <c r="D55" s="311"/>
      <c r="E55" s="147"/>
      <c r="F55" s="146"/>
      <c r="G55" s="147"/>
      <c r="H55" s="146"/>
      <c r="I55" s="147"/>
      <c r="J55" s="146"/>
      <c r="K55" s="147"/>
      <c r="L55" s="146"/>
      <c r="M55" s="141"/>
    </row>
    <row r="56" spans="2:13" ht="24" thickBot="1">
      <c r="B56" s="168"/>
      <c r="C56" s="60"/>
      <c r="D56" s="316"/>
      <c r="E56" s="169"/>
      <c r="F56" s="60"/>
      <c r="G56" s="169"/>
      <c r="H56" s="60"/>
      <c r="I56" s="169"/>
      <c r="J56" s="60"/>
      <c r="K56" s="169"/>
      <c r="L56" s="60"/>
      <c r="M56" s="170"/>
    </row>
    <row r="57" spans="2:13" ht="24" thickTop="1"/>
  </sheetData>
  <mergeCells count="1">
    <mergeCell ref="H2:J2"/>
  </mergeCells>
  <dataValidations disablePrompts="1" count="8">
    <dataValidation type="list" errorStyle="information" operator="equal" allowBlank="1" showErrorMessage="1" sqref="D34 L34 F34 J34 H34" xr:uid="{B92A2602-99FF-448C-8B24-467DFE8EA0BE}">
      <formula1>"Ted Dunn,Richard Gray,Billy Rueckert, Victor Varney"</formula1>
    </dataValidation>
    <dataValidation type="list" errorStyle="information" operator="equal" allowBlank="1" showErrorMessage="1" sqref="D38 L38 F38 J38 H38" xr:uid="{488218BD-ED1D-459C-9838-14568AF5CDA6}">
      <formula1>"Chris R Boli,Jay Horn, Nathan DeWitt"</formula1>
    </dataValidation>
    <dataValidation type="list" errorStyle="information" operator="equal" allowBlank="1" showErrorMessage="1" sqref="D39 F39 H39 J39 L39" xr:uid="{0C877129-A456-4C26-AFC8-6E18B9E5B4E8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L40 F40 J40 H40" xr:uid="{A9BD3046-6E75-409A-B6F3-6AF35A1611F3}">
      <formula1>"Dennis Winchell, Art Kotz, Harold BoettcherArt Kotz, Rob Grau,Joe Mills,John Morck,Brandt Wilkus,Chris Tilley,Charles Stirewalt,Victor Varney,Nick Conner,Richard Gray,John Tredway,Donald Marshall"</formula1>
    </dataValidation>
    <dataValidation errorStyle="information" allowBlank="1" showInputMessage="1" showErrorMessage="1" sqref="D41" xr:uid="{35B54107-EA80-42E8-A1C1-7E0707F41EAC}"/>
    <dataValidation type="list" errorStyle="information" operator="equal" allowBlank="1" showErrorMessage="1" sqref="D36 L36 F36 J36 H36" xr:uid="{224DED75-A7AB-473F-976D-F10257D7681B}">
      <formula1>"Donald Marshall,Charles Stirewalt,Chris Tilley,John Tredway,Victor Varney"</formula1>
    </dataValidation>
    <dataValidation type="list" errorStyle="information" operator="equal" allowBlank="1" showErrorMessage="1" sqref="D35 F35 H35 J35 L35" xr:uid="{0AB34B98-6BD0-406B-A4D7-05B58257BD2F}">
      <formula1>"Harold Boettcher,Gene Ezzell,Rob Grau,Roger Koss,Gray Lackey,Michael S MacLean,Joe Mills,John F Morck,Ray Albers"</formula1>
    </dataValidation>
    <dataValidation type="list" errorStyle="warning" operator="equal" allowBlank="1" showErrorMessage="1" sqref="D8:L8" xr:uid="{DD9A5EE9-95AD-47A5-A599-2E25F29172D0}">
      <formula1>"17,,399,671,1686,1640"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E53FB0F1-700B-41FD-94AB-3BA39C0AAB2C}">
          <x14:formula1>
            <xm:f>members!$X$1:$X400</xm:f>
          </x14:formula1>
          <xm:sqref>M31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C99DD-168B-4425-BCD4-C2D16F397278}">
  <dimension ref="A1:Q57"/>
  <sheetViews>
    <sheetView zoomScale="110" zoomScaleNormal="110" workbookViewId="0">
      <selection activeCell="D7" sqref="D7"/>
    </sheetView>
  </sheetViews>
  <sheetFormatPr defaultRowHeight="23.25"/>
  <cols>
    <col min="1" max="1" width="3.28515625" customWidth="1"/>
    <col min="2" max="2" width="26.7109375" customWidth="1"/>
    <col min="3" max="3" width="2.28515625" customWidth="1"/>
    <col min="4" max="4" width="16.7109375" style="305" customWidth="1"/>
    <col min="5" max="5" width="2.140625" style="93" customWidth="1"/>
    <col min="6" max="6" width="16.7109375" customWidth="1"/>
    <col min="7" max="7" width="2.140625" style="93" customWidth="1"/>
    <col min="8" max="8" width="16.7109375" customWidth="1"/>
    <col min="9" max="9" width="1.7109375" style="93" customWidth="1"/>
    <col min="10" max="10" width="16.7109375" customWidth="1"/>
    <col min="11" max="11" width="2.140625" style="93" customWidth="1"/>
    <col min="12" max="12" width="16.7109375" customWidth="1"/>
    <col min="13" max="13" width="18" customWidth="1"/>
    <col min="14" max="14" width="33.85546875" customWidth="1"/>
    <col min="15" max="15" width="23.28515625" customWidth="1"/>
    <col min="16" max="1030" width="11.7109375" customWidth="1"/>
  </cols>
  <sheetData>
    <row r="1" spans="1:17" ht="21.6" customHeight="1" thickTop="1">
      <c r="B1" s="18"/>
      <c r="C1" s="172"/>
      <c r="D1" s="297"/>
      <c r="E1" s="172"/>
      <c r="F1" s="19"/>
      <c r="G1" s="172"/>
      <c r="H1" s="172" t="s">
        <v>52</v>
      </c>
      <c r="I1" s="172"/>
      <c r="J1" s="172"/>
      <c r="K1" s="172"/>
      <c r="L1" s="172"/>
      <c r="M1" s="188">
        <f>IF(H2=0," ",INDEX(Trains!B7:C56,MATCH(H2,Trains!C7:C56,0),1))</f>
        <v>7</v>
      </c>
    </row>
    <row r="2" spans="1:17" ht="21.6" customHeight="1">
      <c r="B2" s="63" t="s">
        <v>53</v>
      </c>
      <c r="C2" s="64"/>
      <c r="D2" s="298"/>
      <c r="E2" s="66"/>
      <c r="F2" s="67" t="s">
        <v>54</v>
      </c>
      <c r="G2" s="68"/>
      <c r="H2" s="327">
        <v>45403</v>
      </c>
      <c r="I2" s="327"/>
      <c r="J2" s="327"/>
      <c r="K2" s="69"/>
      <c r="L2" s="70" t="s">
        <v>55</v>
      </c>
      <c r="M2" s="71" t="s">
        <v>56</v>
      </c>
    </row>
    <row r="3" spans="1:17" ht="9" customHeight="1">
      <c r="B3" s="63"/>
      <c r="C3" s="64"/>
      <c r="D3" s="299"/>
      <c r="E3" s="66"/>
      <c r="F3" s="72"/>
      <c r="G3" s="73"/>
      <c r="H3" s="74"/>
      <c r="I3" s="75"/>
      <c r="J3" s="76"/>
      <c r="K3" s="77"/>
      <c r="L3" s="78"/>
      <c r="M3" s="79"/>
    </row>
    <row r="4" spans="1:17" ht="21.6" customHeight="1">
      <c r="B4" s="63"/>
      <c r="C4" s="64"/>
      <c r="D4" s="300"/>
      <c r="E4" s="81"/>
      <c r="F4" s="72"/>
      <c r="G4" s="73"/>
      <c r="H4" s="82" t="str">
        <f>IF(H2=0," ",VLOOKUP(H2,'Trains-OLD'!C7:N56,12))</f>
        <v>NCRM Anniversary</v>
      </c>
      <c r="I4" s="83"/>
      <c r="J4" s="84"/>
      <c r="K4" s="85"/>
      <c r="L4" s="82"/>
      <c r="M4" s="86"/>
    </row>
    <row r="5" spans="1:17" ht="21.6" customHeight="1">
      <c r="B5" s="87" t="s">
        <v>57</v>
      </c>
      <c r="C5" s="88"/>
      <c r="D5" s="301"/>
      <c r="E5" s="90"/>
      <c r="F5" s="91"/>
      <c r="G5" s="90"/>
      <c r="H5" s="91"/>
      <c r="I5" s="90"/>
      <c r="J5" s="91"/>
      <c r="K5" s="90"/>
      <c r="L5" s="91"/>
      <c r="M5" s="92"/>
    </row>
    <row r="6" spans="1:17" ht="21.6" customHeight="1">
      <c r="A6" s="93"/>
      <c r="B6" s="94" t="s">
        <v>58</v>
      </c>
      <c r="C6" s="95"/>
      <c r="D6" s="302" t="str">
        <f>IF($H$2=0," ",(VLOOKUP($H$2,Trains!$C$7:$N$59,4,FALSE)))</f>
        <v>11:00 am</v>
      </c>
      <c r="E6" s="175"/>
      <c r="F6" s="174" t="str">
        <f>IF($H$2=0," ",IF(VLOOKUP($H$2,'[1]2024_Trains'!$C$7:$N$63,5)=0," ",VLOOKUP($H$2,'[1]2024_Trains'!$C$7:$N$63,5,FALSE)))</f>
        <v>12:30  pm</v>
      </c>
      <c r="G6" s="175"/>
      <c r="H6" s="174" t="str">
        <f>IF($H$2=0," ",IF(VLOOKUP($H$2,'[1]2024_Trains'!$C$7:$N$63,6)=0," ",VLOOKUP($H$2,'[1]2024_Trains'!$C$7:$N$63,6,FALSE)))</f>
        <v>2:00 pm</v>
      </c>
      <c r="I6" s="175"/>
      <c r="J6" s="174" t="str">
        <f>IF($H$2=0," ",IF(VLOOKUP($H$2,'[1]2023_Trains'!$C$7:$N$63,7)=0," ",VLOOKUP($H$2,'[1]2023_Trains'!$C$7:$N$63,7,FALSE)))</f>
        <v xml:space="preserve"> </v>
      </c>
      <c r="K6" s="175"/>
      <c r="L6" s="174" t="str">
        <f>IF($H$2=0," ",IF(VLOOKUP($H$2,'[1]2023_Trains'!$C$7:$N$63,8)=0," ",VLOOKUP($H$2,'[1]2023_Trains'!$C$7:$N$63,8,FALSE)))</f>
        <v xml:space="preserve"> </v>
      </c>
      <c r="M6" s="176"/>
      <c r="N6" s="93"/>
    </row>
    <row r="7" spans="1:17" ht="21.6" customHeight="1">
      <c r="A7" s="93"/>
      <c r="B7" s="96" t="s">
        <v>59</v>
      </c>
      <c r="C7" s="97"/>
      <c r="D7" s="303">
        <f>IF(D6=" "," ",VALUE(D6))</f>
        <v>0.45833333333333331</v>
      </c>
      <c r="E7" s="175"/>
      <c r="F7" s="177">
        <f>IF(F6=" "," ",VALUE(F6))</f>
        <v>0.52083333333333337</v>
      </c>
      <c r="G7" s="175"/>
      <c r="H7" s="177">
        <f t="shared" ref="H7:L7" si="0">IF(H6=" "," ",VALUE(H6))</f>
        <v>0.58333333333333337</v>
      </c>
      <c r="I7" s="175"/>
      <c r="J7" s="177" t="str">
        <f t="shared" si="0"/>
        <v xml:space="preserve"> </v>
      </c>
      <c r="K7" s="175"/>
      <c r="L7" s="177" t="str">
        <f t="shared" si="0"/>
        <v xml:space="preserve"> </v>
      </c>
      <c r="M7" s="178"/>
      <c r="N7" s="93"/>
      <c r="O7" s="98"/>
    </row>
    <row r="8" spans="1:17" ht="21.6" customHeight="1">
      <c r="B8" s="96" t="s">
        <v>60</v>
      </c>
      <c r="C8" s="97"/>
      <c r="D8" s="304">
        <v>1640</v>
      </c>
      <c r="E8" s="114"/>
      <c r="F8" s="112">
        <v>399</v>
      </c>
      <c r="G8" s="114"/>
      <c r="H8" s="112">
        <v>1640</v>
      </c>
      <c r="I8" s="114"/>
      <c r="J8" s="112"/>
      <c r="K8" s="114"/>
      <c r="L8" s="112"/>
      <c r="M8" s="99"/>
    </row>
    <row r="9" spans="1:17" ht="21.6" customHeight="1">
      <c r="B9" s="100"/>
      <c r="C9" s="101"/>
      <c r="M9" s="99"/>
    </row>
    <row r="10" spans="1:17" ht="30" customHeight="1">
      <c r="B10" s="179" t="s">
        <v>61</v>
      </c>
      <c r="C10" s="102" t="s">
        <v>755</v>
      </c>
      <c r="D10" s="306">
        <f t="shared" ref="D10:F10" si="1">IF(C10=0," ",TIMEVALUE(LEFT(C10,2)&amp;":"&amp;MID(C10,3,2)&amp;":"&amp;RIGHT(C10,2)))</f>
        <v>0.45903935185185185</v>
      </c>
      <c r="E10" s="102" t="s">
        <v>760</v>
      </c>
      <c r="F10" s="180">
        <f t="shared" si="1"/>
        <v>0.52329861111111109</v>
      </c>
      <c r="G10" s="102" t="s">
        <v>767</v>
      </c>
      <c r="H10" s="180">
        <f t="shared" ref="H10" si="2">IF(G10=0," ",TIMEVALUE(LEFT(G10,2)&amp;":"&amp;MID(G10,3,2)&amp;":"&amp;RIGHT(G10,2)))</f>
        <v>0.58261574074074074</v>
      </c>
      <c r="I10" s="102"/>
      <c r="J10" s="180" t="str">
        <f t="shared" ref="J10" si="3">IF(I10=0," ",TIMEVALUE(LEFT(I10,2)&amp;":"&amp;MID(I10,3,2)&amp;":"&amp;RIGHT(I10,2)))</f>
        <v xml:space="preserve"> </v>
      </c>
      <c r="K10" s="102"/>
      <c r="L10" s="180" t="str">
        <f t="shared" ref="L10" si="4">IF(K10=0," ",TIMEVALUE(LEFT(K10,2)&amp;":"&amp;MID(K10,3,2)&amp;":"&amp;RIGHT(K10,2)))</f>
        <v xml:space="preserve"> </v>
      </c>
      <c r="M10" s="181"/>
    </row>
    <row r="11" spans="1:17" ht="21.6" customHeight="1">
      <c r="B11" s="182" t="s">
        <v>62</v>
      </c>
      <c r="C11" s="103"/>
      <c r="D11" s="307" t="str">
        <f>IF(C12=0," ",$L$2)</f>
        <v>R</v>
      </c>
      <c r="E11" s="103"/>
      <c r="F11" s="183" t="str">
        <f t="shared" ref="F11" si="5">IF(E12=0," ",$L$2)</f>
        <v>R</v>
      </c>
      <c r="G11" s="103"/>
      <c r="H11" s="183" t="str">
        <f t="shared" ref="H11" si="6">IF(G12=0," ",$L$2)</f>
        <v>R</v>
      </c>
      <c r="I11" s="103"/>
      <c r="J11" s="183" t="str">
        <f t="shared" ref="J11" si="7">IF(I12=0," ",$L$2)</f>
        <v xml:space="preserve"> </v>
      </c>
      <c r="K11" s="103"/>
      <c r="L11" s="183" t="str">
        <f t="shared" ref="L11" si="8">IF(K12=0," ",$L$2)</f>
        <v xml:space="preserve"> </v>
      </c>
      <c r="M11" s="181"/>
      <c r="O11" s="104"/>
    </row>
    <row r="12" spans="1:17" ht="30" customHeight="1">
      <c r="B12" s="179" t="s">
        <v>63</v>
      </c>
      <c r="C12" s="102" t="s">
        <v>729</v>
      </c>
      <c r="D12" s="306">
        <f>IF(C12=0," ",TIMEVALUE(LEFT(C12,2)&amp;":"&amp;MID(C12,3,2)&amp;":"&amp;RIGHT(C12,2)))</f>
        <v>0.46609953703703705</v>
      </c>
      <c r="E12" s="102" t="s">
        <v>761</v>
      </c>
      <c r="F12" s="180">
        <f t="shared" ref="F12" si="9">IF(E12=0," ",TIMEVALUE(LEFT(E12,2)&amp;":"&amp;MID(E12,3,2)&amp;":"&amp;RIGHT(E12,2)))</f>
        <v>0.5317708333333333</v>
      </c>
      <c r="G12" s="102" t="s">
        <v>768</v>
      </c>
      <c r="H12" s="180">
        <f t="shared" ref="H12" si="10">IF(G12=0," ",TIMEVALUE(LEFT(G12,2)&amp;":"&amp;MID(G12,3,2)&amp;":"&amp;RIGHT(G12,2)))</f>
        <v>0.58898148148148144</v>
      </c>
      <c r="I12" s="102"/>
      <c r="J12" s="180" t="str">
        <f t="shared" ref="J12" si="11">IF(I12=0," ",TIMEVALUE(LEFT(I12,2)&amp;":"&amp;MID(I12,3,2)&amp;":"&amp;RIGHT(I12,2)))</f>
        <v xml:space="preserve"> </v>
      </c>
      <c r="K12" s="102"/>
      <c r="L12" s="180" t="str">
        <f t="shared" ref="L12" si="12">IF(K12=0," ",TIMEVALUE(LEFT(K12,2)&amp;":"&amp;MID(K12,3,2)&amp;":"&amp;RIGHT(K12,2)))</f>
        <v xml:space="preserve"> </v>
      </c>
      <c r="M12" s="181"/>
      <c r="O12" s="105"/>
    </row>
    <row r="13" spans="1:17" ht="30" customHeight="1">
      <c r="B13" s="179" t="s">
        <v>64</v>
      </c>
      <c r="C13" s="184" t="s">
        <v>730</v>
      </c>
      <c r="D13" s="306">
        <f>IF(C13=0," ",TIMEVALUE(LEFT(C13,2)&amp;":"&amp;MID(C13,3,2)&amp;":"&amp;RIGHT(C13,2)))</f>
        <v>0.47174768518518517</v>
      </c>
      <c r="E13" s="107" t="s">
        <v>762</v>
      </c>
      <c r="F13" s="180">
        <f>IF(E13=0," ",TIMEVALUE(LEFT(E13,2)&amp;":"&amp;MID(E13,3,2)&amp;":"&amp;RIGHT(E13,2)))</f>
        <v>0.53812499999999996</v>
      </c>
      <c r="G13" s="107" t="s">
        <v>769</v>
      </c>
      <c r="H13" s="180">
        <f>IF(G13=0," ",TIMEVALUE(LEFT(G13,2)&amp;":"&amp;MID(G13,3,2)&amp;":"&amp;RIGHT(G13,2)))</f>
        <v>0.59462962962962962</v>
      </c>
      <c r="I13" s="107"/>
      <c r="J13" s="180" t="str">
        <f>IF(I13=0," ",TIMEVALUE(LEFT(I13,2)&amp;":"&amp;MID(I13,3,2)&amp;":"&amp;RIGHT(I13,2)))</f>
        <v xml:space="preserve"> </v>
      </c>
      <c r="K13" s="107"/>
      <c r="L13" s="180" t="str">
        <f>IF(K13=0," ",TIMEVALUE(LEFT(K13,2)&amp;":"&amp;MID(K13,3,2)&amp;":"&amp;RIGHT(K13,2)))</f>
        <v xml:space="preserve"> </v>
      </c>
      <c r="M13" s="181" t="s">
        <v>0</v>
      </c>
    </row>
    <row r="14" spans="1:17" ht="30" customHeight="1">
      <c r="B14" s="179" t="s">
        <v>65</v>
      </c>
      <c r="C14" s="102" t="s">
        <v>756</v>
      </c>
      <c r="D14" s="306">
        <f t="shared" ref="D14:D19" si="13">IF(C14=0," ",TIMEVALUE(LEFT(C14,2)&amp;":"&amp;MID(C14,3,2)&amp;":"&amp;RIGHT(C14,2)))</f>
        <v>0.48586805555555557</v>
      </c>
      <c r="E14" s="102" t="s">
        <v>763</v>
      </c>
      <c r="F14" s="180">
        <f t="shared" ref="F14:F19" si="14">IF(E14=0," ",TIMEVALUE(LEFT(E14,2)&amp;":"&amp;MID(E14,3,2)&amp;":"&amp;RIGHT(E14,2)))</f>
        <v>0.55084490740740744</v>
      </c>
      <c r="G14" s="102" t="s">
        <v>770</v>
      </c>
      <c r="H14" s="180">
        <f t="shared" ref="H14:H17" si="15">IF(G14=0," ",TIMEVALUE(LEFT(G14,2)&amp;":"&amp;MID(G14,3,2)&amp;":"&amp;RIGHT(G14,2)))</f>
        <v>0.60592592592592598</v>
      </c>
      <c r="I14" s="102"/>
      <c r="J14" s="180" t="str">
        <f t="shared" ref="J14:J17" si="16">IF(I14=0," ",TIMEVALUE(LEFT(I14,2)&amp;":"&amp;MID(I14,3,2)&amp;":"&amp;RIGHT(I14,2)))</f>
        <v xml:space="preserve"> </v>
      </c>
      <c r="K14" s="102"/>
      <c r="L14" s="180" t="str">
        <f t="shared" ref="L14:L19" si="17">IF(K14=0," ",TIMEVALUE(LEFT(K14,2)&amp;":"&amp;MID(K14,3,2)&amp;":"&amp;RIGHT(K14,2)))</f>
        <v xml:space="preserve"> </v>
      </c>
      <c r="M14" s="181"/>
      <c r="Q14" s="106"/>
    </row>
    <row r="15" spans="1:17" ht="30" customHeight="1">
      <c r="B15" s="179" t="s">
        <v>66</v>
      </c>
      <c r="C15" s="102" t="s">
        <v>757</v>
      </c>
      <c r="D15" s="306">
        <f t="shared" si="13"/>
        <v>0.49151620370370369</v>
      </c>
      <c r="E15" s="102" t="s">
        <v>764</v>
      </c>
      <c r="F15" s="180">
        <f t="shared" si="14"/>
        <v>0.5564930555555555</v>
      </c>
      <c r="G15" s="102" t="s">
        <v>771</v>
      </c>
      <c r="H15" s="180">
        <f t="shared" si="15"/>
        <v>0.61228009259259264</v>
      </c>
      <c r="I15" s="102"/>
      <c r="J15" s="180" t="str">
        <f t="shared" si="16"/>
        <v xml:space="preserve"> </v>
      </c>
      <c r="K15" s="102"/>
      <c r="L15" s="180" t="str">
        <f t="shared" si="17"/>
        <v xml:space="preserve"> </v>
      </c>
      <c r="M15" s="181"/>
    </row>
    <row r="16" spans="1:17" ht="21.6" customHeight="1">
      <c r="B16" s="182" t="s">
        <v>62</v>
      </c>
      <c r="C16" s="107" t="s">
        <v>758</v>
      </c>
      <c r="D16" s="307" t="str">
        <f>IF(C17=0," ",$L$2)</f>
        <v>R</v>
      </c>
      <c r="E16" s="107" t="s">
        <v>765</v>
      </c>
      <c r="F16" s="183" t="str">
        <f t="shared" ref="F16" si="18">IF(E17=0," ",$L$2)</f>
        <v>R</v>
      </c>
      <c r="G16" s="107"/>
      <c r="H16" s="183" t="str">
        <f t="shared" ref="H16" si="19">IF(G17=0," ",$L$2)</f>
        <v>R</v>
      </c>
      <c r="I16" s="107"/>
      <c r="J16" s="183" t="str">
        <f t="shared" ref="J16" si="20">IF(I17=0," ",$L$2)</f>
        <v xml:space="preserve"> </v>
      </c>
      <c r="K16" s="107"/>
      <c r="L16" s="183" t="str">
        <f t="shared" ref="L16" si="21">IF(K17=0," ",$L$2)</f>
        <v xml:space="preserve"> </v>
      </c>
      <c r="M16" s="181"/>
    </row>
    <row r="17" spans="2:13" ht="30" customHeight="1">
      <c r="B17" s="179" t="s">
        <v>67</v>
      </c>
      <c r="C17" s="102" t="s">
        <v>759</v>
      </c>
      <c r="D17" s="306">
        <f t="shared" si="13"/>
        <v>0.49857638888888889</v>
      </c>
      <c r="E17" s="102" t="s">
        <v>766</v>
      </c>
      <c r="F17" s="180">
        <f t="shared" si="14"/>
        <v>0.56355324074074076</v>
      </c>
      <c r="G17" s="102" t="s">
        <v>772</v>
      </c>
      <c r="H17" s="180">
        <f t="shared" si="15"/>
        <v>0.6186342592592593</v>
      </c>
      <c r="I17" s="102"/>
      <c r="J17" s="180" t="str">
        <f t="shared" si="16"/>
        <v xml:space="preserve"> </v>
      </c>
      <c r="K17" s="102"/>
      <c r="L17" s="180" t="str">
        <f t="shared" si="17"/>
        <v xml:space="preserve"> </v>
      </c>
      <c r="M17" s="181"/>
    </row>
    <row r="18" spans="2:13" ht="21.6" customHeight="1">
      <c r="B18" s="108"/>
      <c r="C18" s="109"/>
      <c r="D18" s="308"/>
      <c r="E18" s="103"/>
      <c r="F18" s="70"/>
      <c r="G18" s="103"/>
      <c r="H18" s="70"/>
      <c r="I18" s="103"/>
      <c r="J18" s="70" t="str">
        <f>IF(I17=0," ",$L$2)</f>
        <v xml:space="preserve"> </v>
      </c>
      <c r="K18" s="103"/>
      <c r="L18" s="82" t="str">
        <f>IF(K17=0," ",$L$2)</f>
        <v xml:space="preserve"> </v>
      </c>
      <c r="M18" s="24"/>
    </row>
    <row r="19" spans="2:13" ht="21.6" customHeight="1">
      <c r="B19" s="185"/>
      <c r="C19" s="146"/>
      <c r="D19" s="309" t="str">
        <f t="shared" si="13"/>
        <v xml:space="preserve"> </v>
      </c>
      <c r="E19" s="171"/>
      <c r="F19" s="186" t="str">
        <f t="shared" si="14"/>
        <v xml:space="preserve"> </v>
      </c>
      <c r="G19" s="171"/>
      <c r="H19" s="186" t="str">
        <f t="shared" ref="H19" si="22">IF(G19=0," ",TIMEVALUE(LEFT(G19,2)&amp;":"&amp;MID(G19,3,2)&amp;":"&amp;RIGHT(G19,2)))</f>
        <v xml:space="preserve"> </v>
      </c>
      <c r="I19" s="171"/>
      <c r="J19" s="186" t="str">
        <f t="shared" ref="J19" si="23">IF(I19=0," ",TIMEVALUE(LEFT(I19,2)&amp;":"&amp;MID(I19,3,2)&amp;":"&amp;RIGHT(I19,2)))</f>
        <v xml:space="preserve"> </v>
      </c>
      <c r="K19" s="171"/>
      <c r="L19" s="186" t="str">
        <f t="shared" si="17"/>
        <v xml:space="preserve"> </v>
      </c>
      <c r="M19" s="24"/>
    </row>
    <row r="20" spans="2:13" ht="30" customHeight="1">
      <c r="B20" s="110">
        <v>100</v>
      </c>
      <c r="C20" s="111"/>
      <c r="D20" s="304">
        <v>33</v>
      </c>
      <c r="E20" s="112"/>
      <c r="F20" s="112">
        <v>18</v>
      </c>
      <c r="G20" s="112"/>
      <c r="H20" s="112">
        <v>10</v>
      </c>
      <c r="I20" s="112"/>
      <c r="J20" s="112"/>
      <c r="K20" s="112"/>
      <c r="L20" s="112"/>
      <c r="M20" s="24"/>
    </row>
    <row r="21" spans="2:13" ht="30" customHeight="1">
      <c r="B21" s="110">
        <v>101</v>
      </c>
      <c r="C21" s="111"/>
      <c r="D21" s="304">
        <v>27</v>
      </c>
      <c r="E21" s="113"/>
      <c r="F21" s="112">
        <v>7</v>
      </c>
      <c r="G21" s="114"/>
      <c r="H21" s="112">
        <v>13</v>
      </c>
      <c r="I21" s="114"/>
      <c r="J21" s="112"/>
      <c r="K21" s="114"/>
      <c r="L21" s="112"/>
      <c r="M21" s="24"/>
    </row>
    <row r="22" spans="2:13" ht="30" customHeight="1">
      <c r="B22" s="110">
        <v>200</v>
      </c>
      <c r="C22" s="111"/>
      <c r="D22" s="304">
        <v>41</v>
      </c>
      <c r="E22" s="114"/>
      <c r="F22" s="112">
        <v>12</v>
      </c>
      <c r="G22" s="114"/>
      <c r="H22" s="112">
        <v>18</v>
      </c>
      <c r="I22" s="114"/>
      <c r="J22" s="112"/>
      <c r="K22" s="114"/>
      <c r="L22" s="112"/>
      <c r="M22" s="24"/>
    </row>
    <row r="23" spans="2:13" ht="30" customHeight="1">
      <c r="B23" s="110">
        <v>201</v>
      </c>
      <c r="C23" s="111"/>
      <c r="D23" s="304">
        <v>0</v>
      </c>
      <c r="E23" s="114"/>
      <c r="F23" s="112">
        <v>0</v>
      </c>
      <c r="G23" s="114"/>
      <c r="H23" s="112">
        <v>0</v>
      </c>
      <c r="I23" s="114"/>
      <c r="J23" s="112"/>
      <c r="K23" s="114"/>
      <c r="L23" s="112"/>
      <c r="M23" s="24"/>
    </row>
    <row r="24" spans="2:13" ht="30" customHeight="1">
      <c r="B24" s="110">
        <v>308</v>
      </c>
      <c r="C24" s="111"/>
      <c r="D24" s="304">
        <v>10</v>
      </c>
      <c r="E24" s="114"/>
      <c r="F24" s="112">
        <v>4</v>
      </c>
      <c r="G24" s="114"/>
      <c r="H24" s="112">
        <v>0</v>
      </c>
      <c r="I24" s="114"/>
      <c r="J24" s="112"/>
      <c r="K24" s="114"/>
      <c r="L24" s="112"/>
      <c r="M24" s="24"/>
    </row>
    <row r="25" spans="2:13" ht="30" customHeight="1">
      <c r="B25" s="115" t="s">
        <v>69</v>
      </c>
      <c r="C25" s="116"/>
      <c r="D25" s="304">
        <v>0</v>
      </c>
      <c r="E25" s="114"/>
      <c r="F25" s="112">
        <v>0</v>
      </c>
      <c r="G25" s="114"/>
      <c r="H25" s="112">
        <v>1</v>
      </c>
      <c r="I25" s="114"/>
      <c r="J25" s="112" t="str">
        <f>IF(J8=0," ","0")</f>
        <v xml:space="preserve"> </v>
      </c>
      <c r="K25" s="114"/>
      <c r="L25" s="112" t="str">
        <f>IF(L8=0," ","0")</f>
        <v xml:space="preserve"> </v>
      </c>
      <c r="M25" s="24"/>
    </row>
    <row r="26" spans="2:13" ht="30" customHeight="1" thickBot="1">
      <c r="B26" s="324">
        <v>309</v>
      </c>
      <c r="C26" s="118"/>
      <c r="D26" s="304">
        <v>11</v>
      </c>
      <c r="E26" s="114"/>
      <c r="F26" s="112" t="str">
        <f>IF(F8=0," ","0")</f>
        <v>0</v>
      </c>
      <c r="G26" s="114"/>
      <c r="H26" s="112" t="str">
        <f>IF(H8=0," ","0")</f>
        <v>0</v>
      </c>
      <c r="I26" s="114"/>
      <c r="J26" s="112" t="str">
        <f>IF(J8=0," ","0")</f>
        <v xml:space="preserve"> </v>
      </c>
      <c r="K26" s="114"/>
      <c r="L26" s="112" t="str">
        <f>IF(L8=0," ","0")</f>
        <v xml:space="preserve"> </v>
      </c>
      <c r="M26" s="24"/>
    </row>
    <row r="27" spans="2:13" ht="21.6" customHeight="1" thickTop="1" thickBot="1">
      <c r="B27" s="119" t="s">
        <v>71</v>
      </c>
      <c r="C27" s="120"/>
      <c r="D27" s="121">
        <f>IF(H2&gt;0,SUM(D20:D26),"")</f>
        <v>122</v>
      </c>
      <c r="E27" s="122"/>
      <c r="F27" s="121">
        <f>IF(H2 &gt;0,SUM(F20:F26),"")</f>
        <v>41</v>
      </c>
      <c r="G27" s="122"/>
      <c r="H27" s="121">
        <f>IF(H2&gt;0,SUM(H20:H26),"")</f>
        <v>42</v>
      </c>
      <c r="I27" s="122"/>
      <c r="J27" s="121">
        <f>IF(H2&gt;0,SUM(J20:J26),"")</f>
        <v>0</v>
      </c>
      <c r="K27" s="123"/>
      <c r="L27" s="124">
        <f>IF(H2&gt;0,SUM(L20:L26)," ")</f>
        <v>0</v>
      </c>
      <c r="M27" s="24"/>
    </row>
    <row r="28" spans="2:13" ht="21.6" customHeight="1" thickTop="1" thickBot="1">
      <c r="B28" s="119" t="s">
        <v>72</v>
      </c>
      <c r="C28" s="120"/>
      <c r="D28" s="121">
        <f>D27</f>
        <v>122</v>
      </c>
      <c r="E28" s="122"/>
      <c r="F28" s="121">
        <f>IF($H$2&gt;0,D28+F27,"")</f>
        <v>163</v>
      </c>
      <c r="G28" s="122"/>
      <c r="H28" s="121">
        <f t="shared" ref="H28:L28" si="24">IF($H$2&gt;0,F28+H27,"")</f>
        <v>205</v>
      </c>
      <c r="I28" s="121">
        <f t="shared" si="24"/>
        <v>0</v>
      </c>
      <c r="J28" s="121">
        <f t="shared" si="24"/>
        <v>205</v>
      </c>
      <c r="K28" s="121">
        <f t="shared" si="24"/>
        <v>0</v>
      </c>
      <c r="L28" s="121">
        <f t="shared" si="24"/>
        <v>205</v>
      </c>
      <c r="M28" s="125"/>
    </row>
    <row r="29" spans="2:13" ht="21.6" customHeight="1" thickTop="1" thickBot="1">
      <c r="B29" s="126" t="s">
        <v>73</v>
      </c>
      <c r="C29" s="127"/>
      <c r="D29" s="310"/>
      <c r="E29" s="129"/>
      <c r="F29" s="121"/>
      <c r="G29" s="122"/>
      <c r="H29" s="128"/>
      <c r="I29" s="129"/>
      <c r="J29" s="128"/>
      <c r="K29" s="130"/>
      <c r="L29" s="131"/>
      <c r="M29" s="24"/>
    </row>
    <row r="30" spans="2:13" ht="21.6" customHeight="1" thickTop="1" thickBot="1">
      <c r="B30" s="126" t="s">
        <v>74</v>
      </c>
      <c r="C30" s="127"/>
      <c r="D30" s="310"/>
      <c r="E30" s="129"/>
      <c r="F30" s="128"/>
      <c r="G30" s="129"/>
      <c r="H30" s="128"/>
      <c r="I30" s="129"/>
      <c r="J30" s="128"/>
      <c r="K30" s="130"/>
      <c r="L30" s="131"/>
      <c r="M30" s="132" t="s">
        <v>75</v>
      </c>
    </row>
    <row r="31" spans="2:13" ht="21.6" customHeight="1" thickTop="1">
      <c r="B31" s="23"/>
      <c r="L31" s="133" t="s">
        <v>76</v>
      </c>
      <c r="M31" s="24" t="s">
        <v>466</v>
      </c>
    </row>
    <row r="32" spans="2:13" ht="21.6" customHeight="1">
      <c r="B32" s="23"/>
      <c r="L32" s="295" t="s">
        <v>77</v>
      </c>
      <c r="M32" s="24"/>
    </row>
    <row r="33" spans="2:13">
      <c r="B33" s="135" t="s">
        <v>78</v>
      </c>
      <c r="C33" s="136"/>
      <c r="D33" s="305" t="s">
        <v>79</v>
      </c>
      <c r="E33"/>
      <c r="G33"/>
      <c r="I33"/>
      <c r="K33"/>
      <c r="M33" s="24"/>
    </row>
    <row r="34" spans="2:13" ht="19.5">
      <c r="B34" s="137" t="s">
        <v>80</v>
      </c>
      <c r="C34" s="138"/>
      <c r="D34" s="139" t="s">
        <v>194</v>
      </c>
      <c r="E34"/>
      <c r="F34" s="139" t="s">
        <v>194</v>
      </c>
      <c r="G34"/>
      <c r="H34" s="139" t="s">
        <v>194</v>
      </c>
      <c r="I34"/>
      <c r="J34" s="139"/>
      <c r="K34"/>
      <c r="L34" s="139"/>
      <c r="M34" s="24"/>
    </row>
    <row r="35" spans="2:13" ht="19.5">
      <c r="B35" s="137" t="s">
        <v>81</v>
      </c>
      <c r="C35" s="138"/>
      <c r="D35" s="317" t="s">
        <v>178</v>
      </c>
      <c r="E35"/>
      <c r="F35" s="139" t="s">
        <v>148</v>
      </c>
      <c r="G35"/>
      <c r="H35" s="139" t="s">
        <v>178</v>
      </c>
      <c r="I35"/>
      <c r="J35" s="139"/>
      <c r="K35"/>
      <c r="L35" s="139"/>
      <c r="M35" s="141"/>
    </row>
    <row r="36" spans="2:13" ht="19.5">
      <c r="B36" s="137" t="s">
        <v>82</v>
      </c>
      <c r="C36" s="138"/>
      <c r="D36" s="317" t="s">
        <v>170</v>
      </c>
      <c r="E36"/>
      <c r="F36" s="317" t="s">
        <v>170</v>
      </c>
      <c r="G36"/>
      <c r="H36" s="317" t="s">
        <v>170</v>
      </c>
      <c r="I36"/>
      <c r="J36" s="139"/>
      <c r="K36"/>
      <c r="L36" s="139"/>
      <c r="M36" s="141"/>
    </row>
    <row r="37" spans="2:13" ht="19.5">
      <c r="B37" s="137"/>
      <c r="C37" s="138"/>
      <c r="D37" s="317"/>
      <c r="E37"/>
      <c r="F37" s="142"/>
      <c r="G37"/>
      <c r="H37" s="139"/>
      <c r="I37"/>
      <c r="J37" s="139"/>
      <c r="K37"/>
      <c r="L37" s="139"/>
      <c r="M37" s="141"/>
    </row>
    <row r="38" spans="2:13" ht="19.5">
      <c r="B38" s="137" t="s">
        <v>83</v>
      </c>
      <c r="C38" s="138"/>
      <c r="D38" s="317" t="s">
        <v>774</v>
      </c>
      <c r="E38"/>
      <c r="F38" s="317" t="s">
        <v>774</v>
      </c>
      <c r="G38"/>
      <c r="H38" s="317" t="s">
        <v>774</v>
      </c>
      <c r="I38"/>
      <c r="J38" s="139"/>
      <c r="K38"/>
      <c r="L38" s="139"/>
      <c r="M38" s="141"/>
    </row>
    <row r="39" spans="2:13" ht="19.5">
      <c r="B39" s="137" t="s">
        <v>84</v>
      </c>
      <c r="C39" s="138"/>
      <c r="D39" s="317" t="s">
        <v>184</v>
      </c>
      <c r="E39"/>
      <c r="F39" s="139" t="s">
        <v>187</v>
      </c>
      <c r="G39"/>
      <c r="H39" s="317" t="s">
        <v>184</v>
      </c>
      <c r="I39"/>
      <c r="J39" s="139"/>
      <c r="K39"/>
      <c r="L39" s="139"/>
      <c r="M39" s="141"/>
    </row>
    <row r="40" spans="2:13" ht="19.5">
      <c r="B40" s="137" t="s">
        <v>85</v>
      </c>
      <c r="C40" s="138"/>
      <c r="D40" s="317" t="s">
        <v>440</v>
      </c>
      <c r="E40"/>
      <c r="F40" s="317" t="s">
        <v>440</v>
      </c>
      <c r="G40"/>
      <c r="H40" s="317" t="s">
        <v>440</v>
      </c>
      <c r="I40"/>
      <c r="J40" s="139"/>
      <c r="K40"/>
      <c r="L40" s="139"/>
      <c r="M40" s="141"/>
    </row>
    <row r="41" spans="2:13">
      <c r="B41" s="137"/>
      <c r="C41" s="145"/>
      <c r="D41" s="311"/>
      <c r="E41"/>
      <c r="G41"/>
      <c r="I41"/>
      <c r="J41" s="144" t="s">
        <v>86</v>
      </c>
      <c r="K41"/>
      <c r="L41" s="146"/>
      <c r="M41" s="141"/>
    </row>
    <row r="42" spans="2:13">
      <c r="B42" s="23"/>
      <c r="D42" s="311"/>
      <c r="E42" s="147"/>
      <c r="F42" s="146"/>
      <c r="G42" s="147"/>
      <c r="H42" s="146"/>
      <c r="I42" s="147"/>
      <c r="J42" s="146"/>
      <c r="K42" s="147"/>
      <c r="L42" s="146"/>
      <c r="M42" s="141"/>
    </row>
    <row r="43" spans="2:13" ht="11.45" customHeight="1">
      <c r="B43" s="135" t="s">
        <v>87</v>
      </c>
      <c r="C43" s="136"/>
      <c r="D43" s="312"/>
      <c r="E43" s="149"/>
      <c r="F43" s="146"/>
      <c r="G43" s="147"/>
      <c r="H43" s="146"/>
      <c r="I43" s="147"/>
      <c r="J43" s="148" t="s">
        <v>88</v>
      </c>
      <c r="K43" s="149"/>
      <c r="L43" s="146"/>
      <c r="M43" s="141"/>
    </row>
    <row r="44" spans="2:13">
      <c r="B44" s="150" t="s">
        <v>89</v>
      </c>
      <c r="C44" s="151"/>
      <c r="D44" s="312"/>
      <c r="E44" s="149"/>
      <c r="F44" s="146"/>
      <c r="G44" s="147"/>
      <c r="H44" s="146" t="s">
        <v>90</v>
      </c>
      <c r="I44" s="147"/>
      <c r="J44" s="146">
        <f>M29*8</f>
        <v>0</v>
      </c>
      <c r="K44" s="147"/>
      <c r="L44" s="296" t="s">
        <v>91</v>
      </c>
      <c r="M44" s="141"/>
    </row>
    <row r="45" spans="2:13">
      <c r="B45" s="150" t="s">
        <v>92</v>
      </c>
      <c r="C45" s="151"/>
      <c r="D45" s="312" t="s">
        <v>93</v>
      </c>
      <c r="E45" s="149"/>
      <c r="F45" s="146"/>
      <c r="G45" s="147"/>
      <c r="H45" s="146" t="s">
        <v>90</v>
      </c>
      <c r="I45" s="147"/>
      <c r="J45" s="146">
        <f>F46*8</f>
        <v>0</v>
      </c>
      <c r="K45" s="147"/>
      <c r="L45" s="296" t="s">
        <v>94</v>
      </c>
      <c r="M45" s="141"/>
    </row>
    <row r="46" spans="2:13">
      <c r="B46" s="23" t="s">
        <v>95</v>
      </c>
      <c r="D46" s="311"/>
      <c r="E46" s="147"/>
      <c r="F46" s="153"/>
      <c r="G46" s="154"/>
      <c r="H46" s="146"/>
      <c r="I46" s="147"/>
      <c r="J46" s="146"/>
      <c r="K46" s="147"/>
      <c r="L46" s="146"/>
      <c r="M46" s="141"/>
    </row>
    <row r="47" spans="2:13">
      <c r="B47" s="23"/>
      <c r="D47" s="312"/>
      <c r="E47" s="149"/>
      <c r="F47" s="146"/>
      <c r="G47" s="147"/>
      <c r="H47" s="146"/>
      <c r="I47" s="147"/>
      <c r="J47" s="146"/>
      <c r="K47" s="147"/>
      <c r="L47" s="146"/>
      <c r="M47" s="141"/>
    </row>
    <row r="48" spans="2:13" ht="24" thickBot="1">
      <c r="B48" s="155" t="s">
        <v>96</v>
      </c>
      <c r="C48" s="156"/>
      <c r="D48" s="313"/>
      <c r="E48" s="158"/>
      <c r="F48" s="146"/>
      <c r="G48" s="147"/>
      <c r="H48" s="157"/>
      <c r="I48" s="158"/>
      <c r="J48" s="157"/>
      <c r="K48" s="158"/>
      <c r="L48" s="157"/>
      <c r="M48" s="141"/>
    </row>
    <row r="49" spans="2:13" ht="16.5" thickBot="1">
      <c r="B49" s="159" t="s">
        <v>97</v>
      </c>
      <c r="C49" s="151"/>
      <c r="D49" s="323" t="s">
        <v>776</v>
      </c>
      <c r="E49" s="161"/>
      <c r="F49" s="323" t="s">
        <v>776</v>
      </c>
      <c r="G49" s="161"/>
      <c r="H49" s="160" t="s">
        <v>775</v>
      </c>
      <c r="I49" s="161"/>
      <c r="J49" s="160"/>
      <c r="K49" s="161"/>
      <c r="L49" s="160"/>
      <c r="M49" s="141"/>
    </row>
    <row r="50" spans="2:13" ht="16.5" thickBot="1">
      <c r="B50" s="159" t="s">
        <v>98</v>
      </c>
      <c r="C50" s="151"/>
      <c r="D50" s="322">
        <v>50</v>
      </c>
      <c r="E50" s="163"/>
      <c r="F50" s="162">
        <v>50</v>
      </c>
      <c r="G50" s="163"/>
      <c r="H50" s="162">
        <v>50</v>
      </c>
      <c r="I50" s="163"/>
      <c r="J50" s="162"/>
      <c r="K50" s="163"/>
      <c r="L50" s="160"/>
      <c r="M50" s="141"/>
    </row>
    <row r="51" spans="2:13">
      <c r="B51" s="164" t="s">
        <v>99</v>
      </c>
      <c r="C51" s="165"/>
      <c r="D51" s="311"/>
      <c r="E51" s="147"/>
      <c r="J51" s="146"/>
      <c r="K51" s="147"/>
      <c r="L51" s="146"/>
      <c r="M51" s="141"/>
    </row>
    <row r="52" spans="2:13">
      <c r="B52" s="166" t="s">
        <v>100</v>
      </c>
      <c r="C52" s="167"/>
      <c r="D52" s="311"/>
      <c r="E52" s="147"/>
      <c r="F52" s="146"/>
      <c r="G52" s="147"/>
      <c r="H52" s="146"/>
      <c r="I52" s="147"/>
      <c r="J52" s="146"/>
      <c r="K52" s="147"/>
      <c r="L52" s="146"/>
      <c r="M52" s="141"/>
    </row>
    <row r="53" spans="2:13">
      <c r="B53" s="166"/>
      <c r="C53" s="167"/>
      <c r="D53" s="311"/>
      <c r="E53" s="147"/>
      <c r="F53" s="146"/>
      <c r="G53" s="147"/>
      <c r="H53" s="146"/>
      <c r="I53" s="147"/>
      <c r="J53" s="146"/>
      <c r="K53" s="147"/>
      <c r="L53" s="146"/>
      <c r="M53" s="141"/>
    </row>
    <row r="54" spans="2:13">
      <c r="B54" s="166"/>
      <c r="C54" s="167"/>
      <c r="D54" s="311"/>
      <c r="E54" s="147"/>
      <c r="F54" s="146"/>
      <c r="G54" s="147"/>
      <c r="H54" s="146"/>
      <c r="I54" s="147"/>
      <c r="J54" s="146"/>
      <c r="K54" s="147"/>
      <c r="L54" s="146"/>
      <c r="M54" s="141"/>
    </row>
    <row r="55" spans="2:13">
      <c r="B55" s="23"/>
      <c r="D55" s="311"/>
      <c r="E55" s="147"/>
      <c r="F55" s="146"/>
      <c r="G55" s="147"/>
      <c r="H55" s="146"/>
      <c r="I55" s="147"/>
      <c r="J55" s="146"/>
      <c r="K55" s="147"/>
      <c r="L55" s="146"/>
      <c r="M55" s="141"/>
    </row>
    <row r="56" spans="2:13" ht="24" thickBot="1">
      <c r="B56" s="168"/>
      <c r="C56" s="60"/>
      <c r="D56" s="316"/>
      <c r="E56" s="169"/>
      <c r="F56" s="60"/>
      <c r="G56" s="169"/>
      <c r="H56" s="60"/>
      <c r="I56" s="169"/>
      <c r="J56" s="60"/>
      <c r="K56" s="169"/>
      <c r="L56" s="60"/>
      <c r="M56" s="170"/>
    </row>
    <row r="57" spans="2:13" ht="24" thickTop="1"/>
  </sheetData>
  <mergeCells count="1">
    <mergeCell ref="H2:J2"/>
  </mergeCells>
  <dataValidations count="8">
    <dataValidation type="list" errorStyle="warning" operator="equal" allowBlank="1" showErrorMessage="1" sqref="D8:L8" xr:uid="{E3EECD1C-8DD8-4FFC-BFE5-7E66A5AD42E4}">
      <formula1>"17,,399,671,1686,1640"</formula1>
    </dataValidation>
    <dataValidation type="list" errorStyle="information" operator="equal" allowBlank="1" showErrorMessage="1" sqref="D35 F35 H35 J35 L35" xr:uid="{8F7375AD-D85B-428D-9ED4-3526173847AF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D36 L36 F36 J36 H36" xr:uid="{62265E1C-28D4-44A7-AD84-1A656040CFA0}">
      <formula1>"Donald Marshall,Charles Stirewalt,Chris Tilley,John Tredway,Victor Varney"</formula1>
    </dataValidation>
    <dataValidation errorStyle="information" allowBlank="1" showInputMessage="1" showErrorMessage="1" sqref="D41" xr:uid="{5D67AA3C-BC94-4BE6-88AF-99C43FDBE6FC}"/>
    <dataValidation type="list" errorStyle="information" operator="equal" allowBlank="1" showErrorMessage="1" sqref="D40 L40 F40 J40 H40" xr:uid="{C5A0B4D5-5622-4845-9F89-F5F8F8A1BE00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9 F39 L39 J39 H39" xr:uid="{F7985FA8-10D9-4DD3-92A4-F5B628C40511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8 L38 F38 J38 H38" xr:uid="{B537D480-A4B3-4251-B186-118909B589B6}">
      <formula1>"Chris R Boli,Jay Horn, Nathan DeWitt"</formula1>
    </dataValidation>
    <dataValidation type="list" errorStyle="information" operator="equal" allowBlank="1" showErrorMessage="1" sqref="D34 L34 F34 J34 H34" xr:uid="{976F101F-D72A-4ABC-A0D1-E033C75C348C}">
      <formula1>"Ted Dunn,Richard Gray,Billy Rueckert, Victor Varney"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1291DD-D064-40BC-983F-2A0D79BBBCD1}">
          <x14:formula1>
            <xm:f>members!$X$1:$X400</xm:f>
          </x14:formula1>
          <xm:sqref>M31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6E996-8044-410A-AB5D-379AB06113FA}">
  <dimension ref="A1:Q57"/>
  <sheetViews>
    <sheetView workbookViewId="0">
      <selection activeCell="B18" sqref="B18:L18"/>
    </sheetView>
  </sheetViews>
  <sheetFormatPr defaultRowHeight="23.25"/>
  <cols>
    <col min="1" max="1" width="3.28515625" customWidth="1"/>
    <col min="2" max="2" width="26.7109375" customWidth="1"/>
    <col min="3" max="3" width="2.28515625" customWidth="1"/>
    <col min="4" max="4" width="16.7109375" style="305" customWidth="1"/>
    <col min="5" max="5" width="2.140625" style="93" customWidth="1"/>
    <col min="6" max="6" width="16.7109375" customWidth="1"/>
    <col min="7" max="7" width="2.140625" style="93" customWidth="1"/>
    <col min="8" max="8" width="16.7109375" customWidth="1"/>
    <col min="9" max="9" width="1.7109375" style="93" customWidth="1"/>
    <col min="10" max="10" width="16.7109375" customWidth="1"/>
    <col min="11" max="11" width="2.140625" style="93" customWidth="1"/>
    <col min="12" max="12" width="16.7109375" customWidth="1"/>
    <col min="13" max="13" width="18" customWidth="1"/>
    <col min="14" max="14" width="33.85546875" customWidth="1"/>
    <col min="15" max="15" width="23.28515625" customWidth="1"/>
    <col min="16" max="1030" width="11.7109375" customWidth="1"/>
  </cols>
  <sheetData>
    <row r="1" spans="1:17" ht="21.6" customHeight="1" thickTop="1">
      <c r="B1" s="18"/>
      <c r="C1" s="172"/>
      <c r="D1" s="297"/>
      <c r="E1" s="172"/>
      <c r="F1" s="19"/>
      <c r="G1" s="172"/>
      <c r="H1" s="172" t="s">
        <v>52</v>
      </c>
      <c r="I1" s="172"/>
      <c r="J1" s="172"/>
      <c r="K1" s="172"/>
      <c r="L1" s="172"/>
      <c r="M1" s="188">
        <f>IF(H2=0," ",INDEX('Trains-OLD'!B7:C56,MATCH(H2,'Trains-OLD'!C7:C56,0),1))</f>
        <v>6</v>
      </c>
    </row>
    <row r="2" spans="1:17" ht="21.6" customHeight="1">
      <c r="B2" s="63" t="s">
        <v>53</v>
      </c>
      <c r="C2" s="64"/>
      <c r="D2" s="298"/>
      <c r="E2" s="66"/>
      <c r="F2" s="67" t="s">
        <v>54</v>
      </c>
      <c r="G2" s="68"/>
      <c r="H2" s="327">
        <v>45402</v>
      </c>
      <c r="I2" s="327"/>
      <c r="J2" s="327"/>
      <c r="K2" s="69"/>
      <c r="L2" s="70" t="s">
        <v>55</v>
      </c>
      <c r="M2" s="71" t="s">
        <v>56</v>
      </c>
    </row>
    <row r="3" spans="1:17" ht="9" customHeight="1">
      <c r="B3" s="63"/>
      <c r="C3" s="64"/>
      <c r="D3" s="299"/>
      <c r="E3" s="66"/>
      <c r="F3" s="72"/>
      <c r="G3" s="73"/>
      <c r="H3" s="74"/>
      <c r="I3" s="75"/>
      <c r="J3" s="76"/>
      <c r="K3" s="77"/>
      <c r="L3" s="78"/>
      <c r="M3" s="79"/>
    </row>
    <row r="4" spans="1:17" ht="21.6" customHeight="1">
      <c r="B4" s="63"/>
      <c r="C4" s="64"/>
      <c r="D4" s="300"/>
      <c r="E4" s="81"/>
      <c r="F4" s="72"/>
      <c r="G4" s="73"/>
      <c r="H4" s="82" t="str">
        <f>IF(H2=0," ",VLOOKUP(H2,'Trains-OLD'!C7:N56,12))</f>
        <v>NCRM Anniversary</v>
      </c>
      <c r="I4" s="83"/>
      <c r="J4" s="84"/>
      <c r="K4" s="85"/>
      <c r="L4" s="82"/>
      <c r="M4" s="86"/>
    </row>
    <row r="5" spans="1:17" ht="21.6" customHeight="1">
      <c r="B5" s="87" t="s">
        <v>57</v>
      </c>
      <c r="C5" s="88"/>
      <c r="D5" s="301"/>
      <c r="E5" s="90"/>
      <c r="F5" s="91"/>
      <c r="G5" s="90"/>
      <c r="H5" s="91"/>
      <c r="I5" s="90"/>
      <c r="J5" s="91"/>
      <c r="K5" s="90"/>
      <c r="L5" s="91"/>
      <c r="M5" s="92"/>
    </row>
    <row r="6" spans="1:17" ht="21.6" customHeight="1">
      <c r="A6" s="93"/>
      <c r="B6" s="94" t="s">
        <v>58</v>
      </c>
      <c r="C6" s="95"/>
      <c r="D6" s="302" t="str">
        <f>IF($H$2=0," ",(VLOOKUP($H$2,'Trains-OLD'!$C$7:$N$59,4,FALSE)))</f>
        <v>11:00 am</v>
      </c>
      <c r="E6" s="175"/>
      <c r="F6" s="174" t="str">
        <f>IF($H$2=0," ",IF(VLOOKUP($H$2,'[1]2023_Trains'!$C$7:$N$63,5)=0," ",VLOOKUP($H$2,'[1]2023_Trains'!$C$7:$N$63,5,FALSE)))</f>
        <v>1:30 pm</v>
      </c>
      <c r="G6" s="175"/>
      <c r="H6" s="174" t="str">
        <f>IF($H$2=0," ",IF(VLOOKUP($H$2,'[1]2023_Trains'!$C$7:$N$63,6)=0," ",VLOOKUP($H$2,'[1]2023_Trains'!$C$7:$N$63,6,FALSE)))</f>
        <v>3:30 pm</v>
      </c>
      <c r="I6" s="175"/>
      <c r="J6" s="174" t="str">
        <f>IF($H$2=0," ",IF(VLOOKUP($H$2,'[1]2023_Trains'!$C$7:$N$63,7)=0," ",VLOOKUP($H$2,'[1]2023_Trains'!$C$7:$N$63,7,FALSE)))</f>
        <v xml:space="preserve"> </v>
      </c>
      <c r="K6" s="175"/>
      <c r="L6" s="174" t="str">
        <f>IF($H$2=0," ",IF(VLOOKUP($H$2,'[1]2023_Trains'!$C$7:$N$63,8)=0," ",VLOOKUP($H$2,'[1]2023_Trains'!$C$7:$N$63,8,FALSE)))</f>
        <v xml:space="preserve"> </v>
      </c>
      <c r="M6" s="176"/>
      <c r="N6" s="93"/>
    </row>
    <row r="7" spans="1:17" ht="21.6" customHeight="1">
      <c r="A7" s="93"/>
      <c r="B7" s="96" t="s">
        <v>59</v>
      </c>
      <c r="C7" s="97"/>
      <c r="D7" s="303">
        <f>IF(D6=" "," ",VALUE(D6))</f>
        <v>0.45833333333333331</v>
      </c>
      <c r="E7" s="175"/>
      <c r="F7" s="177">
        <f>IF(F6=" "," ",VALUE(F6))</f>
        <v>0.5625</v>
      </c>
      <c r="G7" s="175"/>
      <c r="H7" s="177">
        <f t="shared" ref="H7:L7" si="0">IF(H6=" "," ",VALUE(H6))</f>
        <v>0.64583333333333337</v>
      </c>
      <c r="I7" s="175"/>
      <c r="J7" s="177" t="str">
        <f t="shared" si="0"/>
        <v xml:space="preserve"> </v>
      </c>
      <c r="K7" s="175"/>
      <c r="L7" s="177" t="str">
        <f t="shared" si="0"/>
        <v xml:space="preserve"> </v>
      </c>
      <c r="M7" s="178"/>
      <c r="N7" s="93"/>
      <c r="O7" s="98"/>
    </row>
    <row r="8" spans="1:17" ht="21.6" customHeight="1">
      <c r="B8" s="96" t="s">
        <v>60</v>
      </c>
      <c r="C8" s="97"/>
      <c r="D8" s="304">
        <v>671</v>
      </c>
      <c r="E8" s="114"/>
      <c r="F8" s="112">
        <v>1640</v>
      </c>
      <c r="G8" s="114"/>
      <c r="H8" s="112">
        <v>671</v>
      </c>
      <c r="I8" s="114"/>
      <c r="J8" s="112"/>
      <c r="K8" s="114"/>
      <c r="L8" s="112"/>
      <c r="M8" s="99"/>
    </row>
    <row r="9" spans="1:17" ht="21.6" customHeight="1">
      <c r="B9" s="100"/>
      <c r="C9" s="101"/>
      <c r="M9" s="99"/>
    </row>
    <row r="10" spans="1:17" ht="30" customHeight="1">
      <c r="B10" s="179" t="s">
        <v>61</v>
      </c>
      <c r="C10" s="102" t="s">
        <v>737</v>
      </c>
      <c r="D10" s="306">
        <f t="shared" ref="D10:F10" si="1">IF(C10=0," ",TIMEVALUE(LEFT(C10,2)&amp;":"&amp;MID(C10,3,2)&amp;":"&amp;RIGHT(C10,2)))</f>
        <v>0.4752777777777778</v>
      </c>
      <c r="E10" s="102" t="s">
        <v>743</v>
      </c>
      <c r="F10" s="180">
        <f t="shared" si="1"/>
        <v>0.56496527777777783</v>
      </c>
      <c r="G10" s="102" t="s">
        <v>748</v>
      </c>
      <c r="H10" s="180">
        <f t="shared" ref="H10" si="2">IF(G10=0," ",TIMEVALUE(LEFT(G10,2)&amp;":"&amp;MID(G10,3,2)&amp;":"&amp;RIGHT(G10,2)))</f>
        <v>0.64900462962962968</v>
      </c>
      <c r="I10" s="102"/>
      <c r="J10" s="180" t="str">
        <f t="shared" ref="J10" si="3">IF(I10=0," ",TIMEVALUE(LEFT(I10,2)&amp;":"&amp;MID(I10,3,2)&amp;":"&amp;RIGHT(I10,2)))</f>
        <v xml:space="preserve"> </v>
      </c>
      <c r="K10" s="102"/>
      <c r="L10" s="180" t="str">
        <f t="shared" ref="L10" si="4">IF(K10=0," ",TIMEVALUE(LEFT(K10,2)&amp;":"&amp;MID(K10,3,2)&amp;":"&amp;RIGHT(K10,2)))</f>
        <v xml:space="preserve"> </v>
      </c>
      <c r="M10" s="181"/>
    </row>
    <row r="11" spans="1:17" ht="21.6" customHeight="1">
      <c r="B11" s="182" t="s">
        <v>62</v>
      </c>
      <c r="C11" s="103"/>
      <c r="D11" s="307" t="str">
        <f>IF(C12=0," ",$L$2)</f>
        <v>R</v>
      </c>
      <c r="E11" s="103"/>
      <c r="F11" s="183" t="str">
        <f t="shared" ref="F11" si="5">IF(E12=0," ",$L$2)</f>
        <v>R</v>
      </c>
      <c r="G11" s="103"/>
      <c r="H11" s="183" t="str">
        <f t="shared" ref="H11" si="6">IF(G12=0," ",$L$2)</f>
        <v>R</v>
      </c>
      <c r="I11" s="103"/>
      <c r="J11" s="183" t="str">
        <f t="shared" ref="J11" si="7">IF(I12=0," ",$L$2)</f>
        <v xml:space="preserve"> </v>
      </c>
      <c r="K11" s="103"/>
      <c r="L11" s="183" t="str">
        <f t="shared" ref="L11" si="8">IF(K12=0," ",$L$2)</f>
        <v xml:space="preserve"> </v>
      </c>
      <c r="M11" s="181"/>
      <c r="O11" s="104"/>
    </row>
    <row r="12" spans="1:17" ht="30" customHeight="1">
      <c r="B12" s="179" t="s">
        <v>63</v>
      </c>
      <c r="C12" s="102" t="s">
        <v>738</v>
      </c>
      <c r="D12" s="306">
        <f>IF(C12=0," ",TIMEVALUE(LEFT(C12,2)&amp;":"&amp;MID(C12,3,2)&amp;":"&amp;RIGHT(C12,2)))</f>
        <v>0.48657407407407405</v>
      </c>
      <c r="E12" s="102" t="s">
        <v>744</v>
      </c>
      <c r="F12" s="180">
        <f t="shared" ref="F12" si="9">IF(E12=0," ",TIMEVALUE(LEFT(E12,2)&amp;":"&amp;MID(E12,3,2)&amp;":"&amp;RIGHT(E12,2)))</f>
        <v>0.57202546296296297</v>
      </c>
      <c r="G12" s="102" t="s">
        <v>749</v>
      </c>
      <c r="H12" s="180">
        <f t="shared" ref="H12" si="10">IF(G12=0," ",TIMEVALUE(LEFT(G12,2)&amp;":"&amp;MID(G12,3,2)&amp;":"&amp;RIGHT(G12,2)))</f>
        <v>0.65606481481481482</v>
      </c>
      <c r="I12" s="102"/>
      <c r="J12" s="180" t="str">
        <f t="shared" ref="J12" si="11">IF(I12=0," ",TIMEVALUE(LEFT(I12,2)&amp;":"&amp;MID(I12,3,2)&amp;":"&amp;RIGHT(I12,2)))</f>
        <v xml:space="preserve"> </v>
      </c>
      <c r="K12" s="102"/>
      <c r="L12" s="180" t="str">
        <f t="shared" ref="L12" si="12">IF(K12=0," ",TIMEVALUE(LEFT(K12,2)&amp;":"&amp;MID(K12,3,2)&amp;":"&amp;RIGHT(K12,2)))</f>
        <v xml:space="preserve"> </v>
      </c>
      <c r="M12" s="181"/>
      <c r="O12" s="105"/>
    </row>
    <row r="13" spans="1:17" ht="30" customHeight="1">
      <c r="B13" s="179" t="s">
        <v>64</v>
      </c>
      <c r="C13" s="184" t="s">
        <v>739</v>
      </c>
      <c r="D13" s="306">
        <f>IF(C13=0," ",TIMEVALUE(LEFT(C13,2)&amp;":"&amp;MID(C13,3,2)&amp;":"&amp;RIGHT(C13,2)))</f>
        <v>0.49222222222222223</v>
      </c>
      <c r="E13" s="107" t="s">
        <v>745</v>
      </c>
      <c r="F13" s="180">
        <f>IF(E13=0," ",TIMEVALUE(LEFT(E13,2)&amp;":"&amp;MID(E13,3,2)&amp;":"&amp;RIGHT(E13,2)))</f>
        <v>0.57767361111111115</v>
      </c>
      <c r="G13" s="107" t="s">
        <v>750</v>
      </c>
      <c r="H13" s="180">
        <f>IF(G13=0," ",TIMEVALUE(LEFT(G13,2)&amp;":"&amp;MID(G13,3,2)&amp;":"&amp;RIGHT(G13,2)))</f>
        <v>0.661712962962963</v>
      </c>
      <c r="I13" s="107"/>
      <c r="J13" s="180" t="str">
        <f>IF(I13=0," ",TIMEVALUE(LEFT(I13,2)&amp;":"&amp;MID(I13,3,2)&amp;":"&amp;RIGHT(I13,2)))</f>
        <v xml:space="preserve"> </v>
      </c>
      <c r="K13" s="107"/>
      <c r="L13" s="180" t="str">
        <f>IF(K13=0," ",TIMEVALUE(LEFT(K13,2)&amp;":"&amp;MID(K13,3,2)&amp;":"&amp;RIGHT(K13,2)))</f>
        <v xml:space="preserve"> </v>
      </c>
      <c r="M13" s="181" t="s">
        <v>0</v>
      </c>
    </row>
    <row r="14" spans="1:17" ht="30" customHeight="1">
      <c r="B14" s="179" t="s">
        <v>65</v>
      </c>
      <c r="C14" s="102" t="s">
        <v>740</v>
      </c>
      <c r="D14" s="306">
        <f t="shared" ref="D14:D19" si="13">IF(C14=0," ",TIMEVALUE(LEFT(C14,2)&amp;":"&amp;MID(C14,3,2)&amp;":"&amp;RIGHT(C14,2)))</f>
        <v>0.50282407407407403</v>
      </c>
      <c r="E14" s="102"/>
      <c r="F14" s="180" t="str">
        <f t="shared" ref="F14:F19" si="14">IF(E14=0," ",TIMEVALUE(LEFT(E14,2)&amp;":"&amp;MID(E14,3,2)&amp;":"&amp;RIGHT(E14,2)))</f>
        <v xml:space="preserve"> </v>
      </c>
      <c r="G14" s="102" t="s">
        <v>751</v>
      </c>
      <c r="H14" s="180">
        <f t="shared" ref="H14:H17" si="15">IF(G14=0," ",TIMEVALUE(LEFT(G14,2)&amp;":"&amp;MID(G14,3,2)&amp;":"&amp;RIGHT(G14,2)))</f>
        <v>0.67372685185185188</v>
      </c>
      <c r="I14" s="102"/>
      <c r="J14" s="180" t="str">
        <f t="shared" ref="J14:J17" si="16">IF(I14=0," ",TIMEVALUE(LEFT(I14,2)&amp;":"&amp;MID(I14,3,2)&amp;":"&amp;RIGHT(I14,2)))</f>
        <v xml:space="preserve"> </v>
      </c>
      <c r="K14" s="102"/>
      <c r="L14" s="180" t="str">
        <f t="shared" ref="L14:L19" si="17">IF(K14=0," ",TIMEVALUE(LEFT(K14,2)&amp;":"&amp;MID(K14,3,2)&amp;":"&amp;RIGHT(K14,2)))</f>
        <v xml:space="preserve"> </v>
      </c>
      <c r="M14" s="181"/>
      <c r="Q14" s="106"/>
    </row>
    <row r="15" spans="1:17" ht="30" customHeight="1">
      <c r="B15" s="179" t="s">
        <v>66</v>
      </c>
      <c r="C15" s="102" t="s">
        <v>741</v>
      </c>
      <c r="D15" s="306">
        <f t="shared" si="13"/>
        <v>0.51200231481481484</v>
      </c>
      <c r="E15" s="102" t="s">
        <v>746</v>
      </c>
      <c r="F15" s="180">
        <f t="shared" si="14"/>
        <v>0.59957175925925921</v>
      </c>
      <c r="G15" s="102" t="s">
        <v>752</v>
      </c>
      <c r="H15" s="180">
        <f t="shared" si="15"/>
        <v>0.68008101851851854</v>
      </c>
      <c r="I15" s="102"/>
      <c r="J15" s="180" t="str">
        <f t="shared" si="16"/>
        <v xml:space="preserve"> </v>
      </c>
      <c r="K15" s="102"/>
      <c r="L15" s="180" t="str">
        <f t="shared" si="17"/>
        <v xml:space="preserve"> </v>
      </c>
      <c r="M15" s="181"/>
    </row>
    <row r="16" spans="1:17" ht="21.6" customHeight="1">
      <c r="B16" s="182" t="s">
        <v>62</v>
      </c>
      <c r="C16" s="107"/>
      <c r="D16" s="307" t="str">
        <f>IF(C17=0," ",$L$2)</f>
        <v>R</v>
      </c>
      <c r="E16" s="107"/>
      <c r="F16" s="183" t="str">
        <f t="shared" ref="F16" si="18">IF(E17=0," ",$L$2)</f>
        <v>R</v>
      </c>
      <c r="G16" s="107"/>
      <c r="H16" s="183" t="str">
        <f t="shared" ref="H16" si="19">IF(G17=0," ",$L$2)</f>
        <v>R</v>
      </c>
      <c r="I16" s="107"/>
      <c r="J16" s="183" t="str">
        <f t="shared" ref="J16" si="20">IF(I17=0," ",$L$2)</f>
        <v xml:space="preserve"> </v>
      </c>
      <c r="K16" s="107"/>
      <c r="L16" s="183" t="str">
        <f t="shared" ref="L16" si="21">IF(K17=0," ",$L$2)</f>
        <v xml:space="preserve"> </v>
      </c>
      <c r="M16" s="181"/>
    </row>
    <row r="17" spans="2:13" ht="30" customHeight="1">
      <c r="B17" s="179" t="s">
        <v>67</v>
      </c>
      <c r="C17" s="102" t="s">
        <v>742</v>
      </c>
      <c r="D17" s="306">
        <f t="shared" si="13"/>
        <v>0.5183564814814815</v>
      </c>
      <c r="E17" s="102" t="s">
        <v>747</v>
      </c>
      <c r="F17" s="180">
        <f t="shared" si="14"/>
        <v>0.60239583333333335</v>
      </c>
      <c r="G17" s="102" t="s">
        <v>753</v>
      </c>
      <c r="H17" s="180">
        <f t="shared" si="15"/>
        <v>0.6864351851851852</v>
      </c>
      <c r="I17" s="102"/>
      <c r="J17" s="180" t="str">
        <f t="shared" si="16"/>
        <v xml:space="preserve"> </v>
      </c>
      <c r="K17" s="102"/>
      <c r="L17" s="180" t="str">
        <f t="shared" si="17"/>
        <v xml:space="preserve"> </v>
      </c>
      <c r="M17" s="181"/>
    </row>
    <row r="18" spans="2:13" ht="21.6" customHeight="1">
      <c r="B18" s="108"/>
      <c r="C18" s="109"/>
      <c r="D18" s="308"/>
      <c r="E18" s="103"/>
      <c r="F18" s="70"/>
      <c r="G18" s="103"/>
      <c r="H18" s="70"/>
      <c r="I18" s="103"/>
      <c r="J18" s="70"/>
      <c r="K18" s="103"/>
      <c r="L18" s="82"/>
      <c r="M18" s="24"/>
    </row>
    <row r="19" spans="2:13" ht="21.6" customHeight="1">
      <c r="B19" s="185"/>
      <c r="C19" s="146"/>
      <c r="D19" s="309" t="str">
        <f t="shared" si="13"/>
        <v xml:space="preserve"> </v>
      </c>
      <c r="E19" s="171"/>
      <c r="F19" s="186" t="str">
        <f t="shared" si="14"/>
        <v xml:space="preserve"> </v>
      </c>
      <c r="G19" s="171"/>
      <c r="H19" s="186" t="str">
        <f t="shared" ref="H19" si="22">IF(G19=0," ",TIMEVALUE(LEFT(G19,2)&amp;":"&amp;MID(G19,3,2)&amp;":"&amp;RIGHT(G19,2)))</f>
        <v xml:space="preserve"> </v>
      </c>
      <c r="I19" s="171"/>
      <c r="J19" s="186" t="str">
        <f t="shared" ref="J19" si="23">IF(I19=0," ",TIMEVALUE(LEFT(I19,2)&amp;":"&amp;MID(I19,3,2)&amp;":"&amp;RIGHT(I19,2)))</f>
        <v xml:space="preserve"> </v>
      </c>
      <c r="K19" s="171"/>
      <c r="L19" s="186" t="str">
        <f t="shared" si="17"/>
        <v xml:space="preserve"> </v>
      </c>
      <c r="M19" s="24"/>
    </row>
    <row r="20" spans="2:13" ht="30" customHeight="1">
      <c r="B20" s="110">
        <v>100</v>
      </c>
      <c r="C20" s="111"/>
      <c r="D20" s="304">
        <v>30</v>
      </c>
      <c r="E20" s="112"/>
      <c r="F20" s="112">
        <v>40</v>
      </c>
      <c r="G20" s="112"/>
      <c r="H20" s="112">
        <v>31</v>
      </c>
      <c r="I20" s="112"/>
      <c r="J20" s="112"/>
      <c r="K20" s="112"/>
      <c r="L20" s="112"/>
      <c r="M20" s="24"/>
    </row>
    <row r="21" spans="2:13" ht="30" customHeight="1">
      <c r="B21" s="110">
        <v>101</v>
      </c>
      <c r="C21" s="111"/>
      <c r="D21" s="304">
        <v>11</v>
      </c>
      <c r="E21" s="113"/>
      <c r="F21" s="112">
        <v>37</v>
      </c>
      <c r="G21" s="114"/>
      <c r="H21" s="112">
        <v>13</v>
      </c>
      <c r="I21" s="114"/>
      <c r="J21" s="112"/>
      <c r="K21" s="114"/>
      <c r="L21" s="112"/>
      <c r="M21" s="24"/>
    </row>
    <row r="22" spans="2:13" ht="30" customHeight="1">
      <c r="B22" s="110">
        <v>200</v>
      </c>
      <c r="C22" s="111"/>
      <c r="D22" s="304">
        <v>28</v>
      </c>
      <c r="E22" s="114"/>
      <c r="F22" s="112">
        <v>52</v>
      </c>
      <c r="G22" s="114"/>
      <c r="H22" s="112">
        <v>47</v>
      </c>
      <c r="I22" s="114"/>
      <c r="J22" s="112"/>
      <c r="K22" s="114"/>
      <c r="L22" s="112"/>
      <c r="M22" s="24"/>
    </row>
    <row r="23" spans="2:13" ht="30" customHeight="1">
      <c r="B23" s="110">
        <v>201</v>
      </c>
      <c r="C23" s="111"/>
      <c r="D23" s="304">
        <v>11</v>
      </c>
      <c r="E23" s="114"/>
      <c r="F23" s="112">
        <v>11</v>
      </c>
      <c r="G23" s="114"/>
      <c r="H23" s="112">
        <v>29</v>
      </c>
      <c r="I23" s="114"/>
      <c r="J23" s="112"/>
      <c r="K23" s="114"/>
      <c r="L23" s="112"/>
      <c r="M23" s="24"/>
    </row>
    <row r="24" spans="2:13" ht="30" customHeight="1">
      <c r="B24" s="110">
        <v>308</v>
      </c>
      <c r="C24" s="111"/>
      <c r="D24" s="304">
        <v>12</v>
      </c>
      <c r="E24" s="114"/>
      <c r="F24" s="112">
        <v>8</v>
      </c>
      <c r="G24" s="114"/>
      <c r="H24" s="112">
        <v>11</v>
      </c>
      <c r="I24" s="114"/>
      <c r="J24" s="112"/>
      <c r="K24" s="114"/>
      <c r="L24" s="112"/>
      <c r="M24" s="24"/>
    </row>
    <row r="25" spans="2:13" ht="30" customHeight="1">
      <c r="B25" s="115" t="s">
        <v>69</v>
      </c>
      <c r="C25" s="116"/>
      <c r="D25" s="304">
        <v>1</v>
      </c>
      <c r="E25" s="114"/>
      <c r="F25" s="112">
        <v>1</v>
      </c>
      <c r="G25" s="114"/>
      <c r="H25" s="112">
        <v>0</v>
      </c>
      <c r="I25" s="114"/>
      <c r="J25" s="112" t="str">
        <f>IF(J8=0," ","0")</f>
        <v xml:space="preserve"> </v>
      </c>
      <c r="K25" s="114"/>
      <c r="L25" s="112" t="str">
        <f>IF(L8=0," ","0")</f>
        <v xml:space="preserve"> </v>
      </c>
      <c r="M25" s="24"/>
    </row>
    <row r="26" spans="2:13" ht="30" customHeight="1" thickBot="1">
      <c r="B26" s="117">
        <v>309</v>
      </c>
      <c r="C26" s="118"/>
      <c r="D26" s="304">
        <v>1</v>
      </c>
      <c r="E26" s="114"/>
      <c r="F26" s="112">
        <v>6</v>
      </c>
      <c r="G26" s="114"/>
      <c r="H26" s="112">
        <v>10</v>
      </c>
      <c r="I26" s="114"/>
      <c r="J26" s="112" t="str">
        <f>IF(J8=0," ","0")</f>
        <v xml:space="preserve"> </v>
      </c>
      <c r="K26" s="114"/>
      <c r="L26" s="112" t="str">
        <f>IF(L8=0," ","0")</f>
        <v xml:space="preserve"> </v>
      </c>
      <c r="M26" s="24"/>
    </row>
    <row r="27" spans="2:13" ht="21.6" customHeight="1" thickTop="1" thickBot="1">
      <c r="B27" s="119" t="s">
        <v>71</v>
      </c>
      <c r="C27" s="120"/>
      <c r="D27" s="121">
        <f>IF(H2&gt;0,SUM(D20:D26),"")</f>
        <v>94</v>
      </c>
      <c r="E27" s="122"/>
      <c r="F27" s="121">
        <f>IF(H2 &gt;0,SUM(F20:F26),"")</f>
        <v>155</v>
      </c>
      <c r="G27" s="122"/>
      <c r="H27" s="121">
        <f>IF(H2&gt;0,SUM(H20:H26),"")</f>
        <v>141</v>
      </c>
      <c r="I27" s="122"/>
      <c r="J27" s="121">
        <f>IF(H2&gt;0,SUM(J20:J26),"")</f>
        <v>0</v>
      </c>
      <c r="K27" s="123"/>
      <c r="L27" s="124">
        <f>IF(H2&gt;0,SUM(L20:L26)," ")</f>
        <v>0</v>
      </c>
      <c r="M27" s="24"/>
    </row>
    <row r="28" spans="2:13" ht="21.6" customHeight="1" thickTop="1" thickBot="1">
      <c r="B28" s="119" t="s">
        <v>72</v>
      </c>
      <c r="C28" s="120"/>
      <c r="D28" s="121">
        <f>D27</f>
        <v>94</v>
      </c>
      <c r="E28" s="122"/>
      <c r="F28" s="121">
        <f>IF($H$2&gt;0,D28+F27,"")</f>
        <v>249</v>
      </c>
      <c r="G28" s="122"/>
      <c r="H28" s="121">
        <f t="shared" ref="H28:L28" si="24">IF($H$2&gt;0,F28+H27,"")</f>
        <v>390</v>
      </c>
      <c r="I28" s="121">
        <f t="shared" si="24"/>
        <v>0</v>
      </c>
      <c r="J28" s="121">
        <f t="shared" si="24"/>
        <v>390</v>
      </c>
      <c r="K28" s="121">
        <f t="shared" si="24"/>
        <v>0</v>
      </c>
      <c r="L28" s="121">
        <f t="shared" si="24"/>
        <v>390</v>
      </c>
      <c r="M28" s="125"/>
    </row>
    <row r="29" spans="2:13" ht="21.6" customHeight="1" thickTop="1" thickBot="1">
      <c r="B29" s="126" t="s">
        <v>73</v>
      </c>
      <c r="C29" s="127"/>
      <c r="D29" s="310"/>
      <c r="E29" s="129"/>
      <c r="F29" s="121"/>
      <c r="G29" s="122"/>
      <c r="H29" s="128"/>
      <c r="I29" s="129"/>
      <c r="J29" s="128"/>
      <c r="K29" s="130"/>
      <c r="L29" s="131"/>
      <c r="M29" s="24"/>
    </row>
    <row r="30" spans="2:13" ht="21.6" customHeight="1" thickTop="1" thickBot="1">
      <c r="B30" s="126" t="s">
        <v>74</v>
      </c>
      <c r="C30" s="127"/>
      <c r="D30" s="310"/>
      <c r="E30" s="129"/>
      <c r="F30" s="128"/>
      <c r="G30" s="129"/>
      <c r="H30" s="128"/>
      <c r="I30" s="129"/>
      <c r="J30" s="128"/>
      <c r="K30" s="130"/>
      <c r="L30" s="131"/>
      <c r="M30" s="132" t="s">
        <v>75</v>
      </c>
    </row>
    <row r="31" spans="2:13" ht="21.6" customHeight="1" thickTop="1">
      <c r="B31" s="23"/>
      <c r="L31" s="133" t="s">
        <v>76</v>
      </c>
      <c r="M31" s="24" t="s">
        <v>194</v>
      </c>
    </row>
    <row r="32" spans="2:13" ht="21.6" customHeight="1">
      <c r="B32" s="23"/>
      <c r="L32" s="295" t="s">
        <v>77</v>
      </c>
      <c r="M32" s="24"/>
    </row>
    <row r="33" spans="2:13">
      <c r="B33" s="135" t="s">
        <v>78</v>
      </c>
      <c r="C33" s="136"/>
      <c r="D33" s="305" t="s">
        <v>79</v>
      </c>
      <c r="E33"/>
      <c r="G33"/>
      <c r="I33"/>
      <c r="K33"/>
      <c r="M33" s="24"/>
    </row>
    <row r="34" spans="2:13" ht="19.5">
      <c r="B34" s="137" t="s">
        <v>80</v>
      </c>
      <c r="C34" s="138"/>
      <c r="D34" s="139" t="s">
        <v>171</v>
      </c>
      <c r="E34"/>
      <c r="F34" s="139" t="s">
        <v>171</v>
      </c>
      <c r="G34"/>
      <c r="H34" s="139" t="s">
        <v>171</v>
      </c>
      <c r="I34"/>
      <c r="J34" s="139"/>
      <c r="K34"/>
      <c r="L34" s="139"/>
      <c r="M34" s="24"/>
    </row>
    <row r="35" spans="2:13" ht="19.5">
      <c r="B35" s="137" t="s">
        <v>81</v>
      </c>
      <c r="C35" s="138"/>
      <c r="D35" s="317" t="s">
        <v>168</v>
      </c>
      <c r="E35"/>
      <c r="F35" s="139" t="s">
        <v>178</v>
      </c>
      <c r="G35"/>
      <c r="H35" s="317" t="s">
        <v>168</v>
      </c>
      <c r="I35"/>
      <c r="J35" s="139"/>
      <c r="K35"/>
      <c r="L35" s="139"/>
      <c r="M35" s="141"/>
    </row>
    <row r="36" spans="2:13" ht="19.5">
      <c r="B36" s="137" t="s">
        <v>82</v>
      </c>
      <c r="C36" s="138"/>
      <c r="D36" s="317" t="s">
        <v>170</v>
      </c>
      <c r="E36"/>
      <c r="F36" s="139" t="s">
        <v>170</v>
      </c>
      <c r="G36"/>
      <c r="H36" s="139" t="s">
        <v>170</v>
      </c>
      <c r="I36"/>
      <c r="J36" s="139"/>
      <c r="K36"/>
      <c r="L36" s="139"/>
      <c r="M36" s="141"/>
    </row>
    <row r="37" spans="2:13" ht="19.5">
      <c r="B37" s="137"/>
      <c r="C37" s="138"/>
      <c r="D37" s="317"/>
      <c r="E37"/>
      <c r="F37" s="142"/>
      <c r="G37"/>
      <c r="H37" s="139"/>
      <c r="I37"/>
      <c r="J37" s="139"/>
      <c r="K37"/>
      <c r="L37" s="139"/>
      <c r="M37" s="141"/>
    </row>
    <row r="38" spans="2:13" ht="19.5">
      <c r="B38" s="137" t="s">
        <v>83</v>
      </c>
      <c r="C38" s="138"/>
      <c r="D38" s="317" t="s">
        <v>184</v>
      </c>
      <c r="E38"/>
      <c r="F38" s="139" t="s">
        <v>250</v>
      </c>
      <c r="G38"/>
      <c r="H38" s="317" t="s">
        <v>184</v>
      </c>
      <c r="I38"/>
      <c r="J38" s="139"/>
      <c r="K38"/>
      <c r="L38" s="139"/>
      <c r="M38" s="141"/>
    </row>
    <row r="39" spans="2:13" ht="19.5">
      <c r="B39" s="137" t="s">
        <v>84</v>
      </c>
      <c r="C39" s="138"/>
      <c r="D39" s="317" t="s">
        <v>160</v>
      </c>
      <c r="E39"/>
      <c r="F39" s="317" t="s">
        <v>184</v>
      </c>
      <c r="G39"/>
      <c r="H39" s="317" t="s">
        <v>160</v>
      </c>
      <c r="I39"/>
      <c r="J39" s="139"/>
      <c r="K39"/>
      <c r="L39" s="139"/>
      <c r="M39" s="141"/>
    </row>
    <row r="40" spans="2:13" ht="19.5">
      <c r="B40" s="137" t="s">
        <v>85</v>
      </c>
      <c r="C40" s="138"/>
      <c r="D40" s="317" t="s">
        <v>194</v>
      </c>
      <c r="E40"/>
      <c r="F40" s="317" t="s">
        <v>194</v>
      </c>
      <c r="G40"/>
      <c r="H40" s="317" t="s">
        <v>194</v>
      </c>
      <c r="I40"/>
      <c r="J40" s="139"/>
      <c r="K40"/>
      <c r="L40" s="139"/>
      <c r="M40" s="141"/>
    </row>
    <row r="41" spans="2:13">
      <c r="B41" s="137"/>
      <c r="C41" s="145"/>
      <c r="D41" s="311"/>
      <c r="E41"/>
      <c r="G41"/>
      <c r="I41"/>
      <c r="J41" s="144" t="s">
        <v>86</v>
      </c>
      <c r="K41"/>
      <c r="L41" s="146"/>
      <c r="M41" s="141"/>
    </row>
    <row r="42" spans="2:13">
      <c r="B42" s="23"/>
      <c r="D42" s="311"/>
      <c r="E42" s="147"/>
      <c r="F42" s="146"/>
      <c r="G42" s="147"/>
      <c r="H42" s="146"/>
      <c r="I42" s="147"/>
      <c r="J42" s="146"/>
      <c r="K42" s="147"/>
      <c r="L42" s="146"/>
      <c r="M42" s="141"/>
    </row>
    <row r="43" spans="2:13" ht="11.45" customHeight="1">
      <c r="B43" s="135" t="s">
        <v>87</v>
      </c>
      <c r="C43" s="136"/>
      <c r="D43" s="312"/>
      <c r="E43" s="149"/>
      <c r="F43" s="146"/>
      <c r="G43" s="147"/>
      <c r="H43" s="146"/>
      <c r="I43" s="147"/>
      <c r="J43" s="148" t="s">
        <v>88</v>
      </c>
      <c r="K43" s="149"/>
      <c r="L43" s="146"/>
      <c r="M43" s="141"/>
    </row>
    <row r="44" spans="2:13">
      <c r="B44" s="150" t="s">
        <v>89</v>
      </c>
      <c r="C44" s="151"/>
      <c r="D44" s="312"/>
      <c r="E44" s="149"/>
      <c r="F44" s="146"/>
      <c r="G44" s="147"/>
      <c r="H44" s="146" t="s">
        <v>90</v>
      </c>
      <c r="I44" s="147"/>
      <c r="J44" s="146">
        <f>M29*8</f>
        <v>0</v>
      </c>
      <c r="K44" s="147"/>
      <c r="L44" s="296" t="s">
        <v>91</v>
      </c>
      <c r="M44" s="141"/>
    </row>
    <row r="45" spans="2:13">
      <c r="B45" s="150" t="s">
        <v>92</v>
      </c>
      <c r="C45" s="151"/>
      <c r="D45" s="312" t="s">
        <v>93</v>
      </c>
      <c r="E45" s="149"/>
      <c r="F45" s="146"/>
      <c r="G45" s="147"/>
      <c r="H45" s="146" t="s">
        <v>90</v>
      </c>
      <c r="I45" s="147"/>
      <c r="J45" s="146">
        <f>F46*8</f>
        <v>0</v>
      </c>
      <c r="K45" s="147"/>
      <c r="L45" s="296" t="s">
        <v>94</v>
      </c>
      <c r="M45" s="141"/>
    </row>
    <row r="46" spans="2:13">
      <c r="B46" s="23" t="s">
        <v>95</v>
      </c>
      <c r="D46" s="311"/>
      <c r="E46" s="147"/>
      <c r="F46" s="153"/>
      <c r="G46" s="154"/>
      <c r="H46" s="146"/>
      <c r="I46" s="147"/>
      <c r="J46" s="146"/>
      <c r="K46" s="147"/>
      <c r="L46" s="146"/>
      <c r="M46" s="141"/>
    </row>
    <row r="47" spans="2:13">
      <c r="B47" s="23"/>
      <c r="D47" s="312"/>
      <c r="E47" s="149"/>
      <c r="F47" s="146"/>
      <c r="G47" s="147"/>
      <c r="H47" s="146"/>
      <c r="I47" s="147"/>
      <c r="J47" s="146"/>
      <c r="K47" s="147"/>
      <c r="L47" s="146"/>
      <c r="M47" s="141"/>
    </row>
    <row r="48" spans="2:13" ht="24" thickBot="1">
      <c r="B48" s="155" t="s">
        <v>96</v>
      </c>
      <c r="C48" s="156"/>
      <c r="D48" s="313"/>
      <c r="E48" s="158"/>
      <c r="F48" s="146"/>
      <c r="G48" s="147"/>
      <c r="H48" s="157"/>
      <c r="I48" s="158"/>
      <c r="J48" s="157"/>
      <c r="K48" s="158"/>
      <c r="L48" s="157"/>
      <c r="M48" s="141"/>
    </row>
    <row r="49" spans="2:13" ht="16.5" thickBot="1">
      <c r="B49" s="159" t="s">
        <v>97</v>
      </c>
      <c r="C49" s="151"/>
      <c r="D49" s="160" t="s">
        <v>734</v>
      </c>
      <c r="E49" s="161"/>
      <c r="F49" s="160" t="s">
        <v>754</v>
      </c>
      <c r="G49" s="161"/>
      <c r="H49" s="160" t="s">
        <v>261</v>
      </c>
      <c r="I49" s="161"/>
      <c r="J49" s="160"/>
      <c r="K49" s="161"/>
      <c r="L49" s="160"/>
      <c r="M49" s="141"/>
    </row>
    <row r="50" spans="2:13" ht="16.5" thickBot="1">
      <c r="B50" s="159" t="s">
        <v>98</v>
      </c>
      <c r="C50" s="151"/>
      <c r="D50" s="322">
        <v>73</v>
      </c>
      <c r="E50" s="163"/>
      <c r="F50" s="162">
        <v>77</v>
      </c>
      <c r="G50" s="163"/>
      <c r="H50" s="162">
        <v>83</v>
      </c>
      <c r="I50" s="163"/>
      <c r="J50" s="162"/>
      <c r="K50" s="163"/>
      <c r="L50" s="160"/>
      <c r="M50" s="141"/>
    </row>
    <row r="51" spans="2:13">
      <c r="B51" s="164" t="s">
        <v>99</v>
      </c>
      <c r="C51" s="165"/>
      <c r="D51" s="311"/>
      <c r="E51" s="147"/>
      <c r="J51" s="146"/>
      <c r="K51" s="147"/>
      <c r="L51" s="146"/>
      <c r="M51" s="141"/>
    </row>
    <row r="52" spans="2:13">
      <c r="B52" s="166" t="s">
        <v>100</v>
      </c>
      <c r="C52" s="167"/>
      <c r="D52" s="311"/>
      <c r="E52" s="147"/>
      <c r="F52" s="146"/>
      <c r="G52" s="147"/>
      <c r="H52" s="146"/>
      <c r="I52" s="147"/>
      <c r="J52" s="146"/>
      <c r="K52" s="147"/>
      <c r="L52" s="146"/>
      <c r="M52" s="141"/>
    </row>
    <row r="53" spans="2:13">
      <c r="B53" s="166"/>
      <c r="C53" s="167"/>
      <c r="D53" s="311"/>
      <c r="E53" s="147"/>
      <c r="F53" s="146"/>
      <c r="G53" s="147"/>
      <c r="H53" s="146"/>
      <c r="I53" s="147"/>
      <c r="J53" s="146"/>
      <c r="K53" s="147"/>
      <c r="L53" s="146"/>
      <c r="M53" s="141"/>
    </row>
    <row r="54" spans="2:13">
      <c r="B54" s="166"/>
      <c r="C54" s="167"/>
      <c r="D54" s="311"/>
      <c r="E54" s="147"/>
      <c r="F54" s="146"/>
      <c r="G54" s="147"/>
      <c r="H54" s="146"/>
      <c r="I54" s="147"/>
      <c r="J54" s="146"/>
      <c r="K54" s="147"/>
      <c r="L54" s="146"/>
      <c r="M54" s="141"/>
    </row>
    <row r="55" spans="2:13">
      <c r="B55" s="23"/>
      <c r="D55" s="311"/>
      <c r="E55" s="147"/>
      <c r="F55" s="146"/>
      <c r="G55" s="147"/>
      <c r="H55" s="146"/>
      <c r="I55" s="147"/>
      <c r="J55" s="146"/>
      <c r="K55" s="147"/>
      <c r="L55" s="146"/>
      <c r="M55" s="141"/>
    </row>
    <row r="56" spans="2:13" ht="24" thickBot="1">
      <c r="B56" s="168"/>
      <c r="C56" s="60"/>
      <c r="D56" s="316"/>
      <c r="E56" s="169"/>
      <c r="F56" s="60"/>
      <c r="G56" s="169"/>
      <c r="H56" s="60"/>
      <c r="I56" s="169"/>
      <c r="J56" s="60"/>
      <c r="K56" s="169"/>
      <c r="L56" s="60"/>
      <c r="M56" s="170"/>
    </row>
    <row r="57" spans="2:13" ht="24" thickTop="1"/>
  </sheetData>
  <mergeCells count="1">
    <mergeCell ref="H2:J2"/>
  </mergeCells>
  <dataValidations count="8">
    <dataValidation type="list" errorStyle="warning" operator="equal" allowBlank="1" showErrorMessage="1" sqref="D8:L8" xr:uid="{464E6EE0-FFC7-42E6-8DC1-89BF356B2E4F}">
      <formula1>"17,,399,671,1686,1640"</formula1>
    </dataValidation>
    <dataValidation type="list" errorStyle="information" operator="equal" allowBlank="1" showErrorMessage="1" sqref="D35 F35 L35 J35 H35" xr:uid="{9B0A4F5F-EF2C-4418-A902-7E33D49498FB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D36 F36 L36 J36 H36" xr:uid="{48B3B325-CD96-468F-A239-27881D664C15}">
      <formula1>"Donald Marshall,Charles Stirewalt,Chris Tilley,John Tredway,Victor Varney"</formula1>
    </dataValidation>
    <dataValidation errorStyle="information" allowBlank="1" showInputMessage="1" showErrorMessage="1" sqref="D41" xr:uid="{4C426DFA-0D80-4699-A2A0-7A03AC07B971}"/>
    <dataValidation type="list" errorStyle="information" operator="equal" allowBlank="1" showErrorMessage="1" sqref="D40 L40 F40 J40 H40" xr:uid="{A3BC628A-35AA-4253-A2EB-1E48A29888B2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9 L39 J39 H39" xr:uid="{ACD1CF71-14FE-45CC-8319-C6C0298F9A3F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8 F38:F39 L38 J38 H38" xr:uid="{FB5E3808-376E-48A1-A119-AA50A9B0BDC4}">
      <formula1>"Chris R Boli,Jay Horn, Nathan DeWitt"</formula1>
    </dataValidation>
    <dataValidation type="list" errorStyle="information" operator="equal" allowBlank="1" showErrorMessage="1" sqref="D34 F34 L34 J34 H34" xr:uid="{B802F678-F4E7-487A-AC45-A0C60CE4E9D0}">
      <formula1>"Ted Dunn,Richard Gray,Billy Rueckert, Victor Varney"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7579DD-D9DF-4942-9173-A05FC2DD153D}">
          <x14:formula1>
            <xm:f>members!$X$1:$X400</xm:f>
          </x14:formula1>
          <xm:sqref>M31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6A55C-F961-4612-84DF-146CCFF70B27}">
  <dimension ref="A1:Q57"/>
  <sheetViews>
    <sheetView workbookViewId="0">
      <selection activeCell="B18" sqref="B18:L18"/>
    </sheetView>
  </sheetViews>
  <sheetFormatPr defaultRowHeight="23.25"/>
  <cols>
    <col min="1" max="1" width="3.28515625" customWidth="1"/>
    <col min="2" max="2" width="26.7109375" customWidth="1"/>
    <col min="3" max="3" width="2.28515625" customWidth="1"/>
    <col min="4" max="4" width="16.7109375" style="305" customWidth="1"/>
    <col min="5" max="5" width="2.140625" style="93" customWidth="1"/>
    <col min="6" max="6" width="16.7109375" customWidth="1"/>
    <col min="7" max="7" width="2.140625" style="93" customWidth="1"/>
    <col min="8" max="8" width="16.7109375" customWidth="1"/>
    <col min="9" max="9" width="1.7109375" style="93" customWidth="1"/>
    <col min="10" max="10" width="16.7109375" customWidth="1"/>
    <col min="11" max="11" width="2.140625" style="93" customWidth="1"/>
    <col min="12" max="12" width="16.7109375" customWidth="1"/>
    <col min="13" max="13" width="18" customWidth="1"/>
    <col min="14" max="14" width="33.85546875" customWidth="1"/>
    <col min="15" max="15" width="23.28515625" customWidth="1"/>
    <col min="16" max="1030" width="11.7109375" customWidth="1"/>
  </cols>
  <sheetData>
    <row r="1" spans="1:17" ht="21.6" customHeight="1" thickTop="1">
      <c r="B1" s="18"/>
      <c r="C1" s="172"/>
      <c r="D1" s="297"/>
      <c r="E1" s="172"/>
      <c r="F1" s="19"/>
      <c r="G1" s="172"/>
      <c r="H1" s="172" t="s">
        <v>52</v>
      </c>
      <c r="I1" s="172"/>
      <c r="J1" s="172"/>
      <c r="K1" s="172"/>
      <c r="L1" s="172"/>
      <c r="M1" s="188">
        <f>IF(H2=0," ",INDEX('Trains-OLD'!B7:C56,MATCH(H2,'Trains-OLD'!C7:C56,0),1))</f>
        <v>5</v>
      </c>
    </row>
    <row r="2" spans="1:17" ht="21.6" customHeight="1">
      <c r="B2" s="63" t="s">
        <v>53</v>
      </c>
      <c r="C2" s="64"/>
      <c r="D2" s="298"/>
      <c r="E2" s="66"/>
      <c r="F2" s="67" t="s">
        <v>54</v>
      </c>
      <c r="G2" s="68"/>
      <c r="H2" s="327">
        <v>45399</v>
      </c>
      <c r="I2" s="327"/>
      <c r="J2" s="327"/>
      <c r="K2" s="69"/>
      <c r="L2" s="70" t="s">
        <v>55</v>
      </c>
      <c r="M2" s="71" t="s">
        <v>56</v>
      </c>
    </row>
    <row r="3" spans="1:17" ht="9" customHeight="1">
      <c r="B3" s="63"/>
      <c r="C3" s="64"/>
      <c r="D3" s="299"/>
      <c r="E3" s="66"/>
      <c r="F3" s="72"/>
      <c r="G3" s="73"/>
      <c r="H3" s="74"/>
      <c r="I3" s="75"/>
      <c r="J3" s="76"/>
      <c r="K3" s="77"/>
      <c r="L3" s="78"/>
      <c r="M3" s="79"/>
    </row>
    <row r="4" spans="1:17" ht="21.6" customHeight="1">
      <c r="B4" s="63"/>
      <c r="C4" s="64"/>
      <c r="D4" s="300"/>
      <c r="E4" s="81"/>
      <c r="F4" s="72"/>
      <c r="G4" s="73"/>
      <c r="H4" s="82" t="str">
        <f>IF(H2=0," ",VLOOKUP(H2,'Trains-OLD'!C7:N56,12))</f>
        <v>Group ride Wed</v>
      </c>
      <c r="I4" s="83"/>
      <c r="J4" s="84"/>
      <c r="K4" s="85"/>
      <c r="L4" s="82"/>
      <c r="M4" s="86"/>
    </row>
    <row r="5" spans="1:17" ht="21.6" customHeight="1">
      <c r="B5" s="87" t="s">
        <v>57</v>
      </c>
      <c r="C5" s="88"/>
      <c r="D5" s="301"/>
      <c r="E5" s="90"/>
      <c r="F5" s="91"/>
      <c r="G5" s="90"/>
      <c r="H5" s="91"/>
      <c r="I5" s="90"/>
      <c r="J5" s="91"/>
      <c r="K5" s="90"/>
      <c r="L5" s="91"/>
      <c r="M5" s="92"/>
    </row>
    <row r="6" spans="1:17" ht="21.6" customHeight="1">
      <c r="A6" s="93"/>
      <c r="B6" s="94" t="s">
        <v>58</v>
      </c>
      <c r="C6" s="95"/>
      <c r="D6" s="302" t="str">
        <f>IF($H$2=0," ",(VLOOKUP($H$2,'Trains-OLD'!$C$7:$N$59,4,FALSE)))</f>
        <v>10:30 am</v>
      </c>
      <c r="E6" s="175"/>
      <c r="F6" s="174" t="str">
        <f>IF($H$2=0," ",IF(VLOOKUP($H$2,'[1]2023_Trains'!$C$7:$N$63,5)=0," ",VLOOKUP($H$2,'[1]2023_Trains'!$C$7:$N$63,5,FALSE)))</f>
        <v xml:space="preserve"> </v>
      </c>
      <c r="G6" s="175"/>
      <c r="H6" s="174" t="str">
        <f>IF($H$2=0," ",IF(VLOOKUP($H$2,'[1]2023_Trains'!$C$7:$N$63,6)=0," ",VLOOKUP($H$2,'[1]2023_Trains'!$C$7:$N$63,6,FALSE)))</f>
        <v xml:space="preserve"> </v>
      </c>
      <c r="I6" s="175"/>
      <c r="J6" s="174" t="str">
        <f>IF($H$2=0," ",IF(VLOOKUP($H$2,'[1]2023_Trains'!$C$7:$N$63,7)=0," ",VLOOKUP($H$2,'[1]2023_Trains'!$C$7:$N$63,7,FALSE)))</f>
        <v xml:space="preserve"> </v>
      </c>
      <c r="K6" s="175"/>
      <c r="L6" s="174" t="str">
        <f>IF($H$2=0," ",IF(VLOOKUP($H$2,'[1]2023_Trains'!$C$7:$N$63,8)=0," ",VLOOKUP($H$2,'[1]2023_Trains'!$C$7:$N$63,8,FALSE)))</f>
        <v xml:space="preserve"> </v>
      </c>
      <c r="M6" s="176"/>
      <c r="N6" s="93"/>
    </row>
    <row r="7" spans="1:17" ht="21.6" customHeight="1">
      <c r="A7" s="93"/>
      <c r="B7" s="96" t="s">
        <v>59</v>
      </c>
      <c r="C7" s="97"/>
      <c r="D7" s="303">
        <f>IF(D6=" "," ",VALUE(D6))</f>
        <v>0.4375</v>
      </c>
      <c r="E7" s="175"/>
      <c r="F7" s="177" t="str">
        <f>IF(F6=" "," ",VALUE(F6))</f>
        <v xml:space="preserve"> </v>
      </c>
      <c r="G7" s="175"/>
      <c r="H7" s="177" t="str">
        <f t="shared" ref="H7:L7" si="0">IF(H6=" "," ",VALUE(H6))</f>
        <v xml:space="preserve"> </v>
      </c>
      <c r="I7" s="175"/>
      <c r="J7" s="177" t="str">
        <f t="shared" si="0"/>
        <v xml:space="preserve"> </v>
      </c>
      <c r="K7" s="175"/>
      <c r="L7" s="177" t="str">
        <f t="shared" si="0"/>
        <v xml:space="preserve"> </v>
      </c>
      <c r="M7" s="178"/>
      <c r="N7" s="93"/>
      <c r="O7" s="98"/>
    </row>
    <row r="8" spans="1:17" ht="21.6" customHeight="1">
      <c r="B8" s="96" t="s">
        <v>60</v>
      </c>
      <c r="C8" s="97"/>
      <c r="D8" s="304">
        <v>399</v>
      </c>
      <c r="E8" s="114"/>
      <c r="F8" s="112"/>
      <c r="G8" s="114"/>
      <c r="H8" s="112"/>
      <c r="I8" s="114"/>
      <c r="J8" s="112"/>
      <c r="K8" s="114"/>
      <c r="L8" s="112"/>
      <c r="M8" s="99"/>
    </row>
    <row r="9" spans="1:17" ht="21.6" customHeight="1">
      <c r="B9" s="100"/>
      <c r="C9" s="101"/>
      <c r="M9" s="99"/>
    </row>
    <row r="10" spans="1:17" ht="30" customHeight="1">
      <c r="B10" s="179" t="s">
        <v>61</v>
      </c>
      <c r="C10" s="102" t="s">
        <v>137</v>
      </c>
      <c r="D10" s="306">
        <f t="shared" ref="D10:F10" si="1">IF(C10=0," ",TIMEVALUE(LEFT(C10,2)&amp;":"&amp;MID(C10,3,2)&amp;":"&amp;RIGHT(C10,2)))</f>
        <v>0.43996527777777777</v>
      </c>
      <c r="E10" s="102"/>
      <c r="F10" s="180" t="str">
        <f t="shared" si="1"/>
        <v xml:space="preserve"> </v>
      </c>
      <c r="G10" s="102"/>
      <c r="H10" s="180" t="str">
        <f t="shared" ref="H10" si="2">IF(G10=0," ",TIMEVALUE(LEFT(G10,2)&amp;":"&amp;MID(G10,3,2)&amp;":"&amp;RIGHT(G10,2)))</f>
        <v xml:space="preserve"> </v>
      </c>
      <c r="I10" s="102"/>
      <c r="J10" s="180" t="str">
        <f t="shared" ref="J10" si="3">IF(I10=0," ",TIMEVALUE(LEFT(I10,2)&amp;":"&amp;MID(I10,3,2)&amp;":"&amp;RIGHT(I10,2)))</f>
        <v xml:space="preserve"> </v>
      </c>
      <c r="K10" s="102"/>
      <c r="L10" s="180" t="str">
        <f t="shared" ref="L10" si="4">IF(K10=0," ",TIMEVALUE(LEFT(K10,2)&amp;":"&amp;MID(K10,3,2)&amp;":"&amp;RIGHT(K10,2)))</f>
        <v xml:space="preserve"> </v>
      </c>
      <c r="M10" s="181"/>
    </row>
    <row r="11" spans="1:17" ht="21.6" customHeight="1">
      <c r="B11" s="182" t="s">
        <v>62</v>
      </c>
      <c r="C11" s="103"/>
      <c r="D11" s="307" t="str">
        <f>IF(C12=0," ",$L$2)</f>
        <v>R</v>
      </c>
      <c r="E11" s="103"/>
      <c r="F11" s="183" t="str">
        <f t="shared" ref="F11" si="5">IF(E12=0," ",$L$2)</f>
        <v xml:space="preserve"> </v>
      </c>
      <c r="G11" s="103"/>
      <c r="H11" s="183" t="str">
        <f t="shared" ref="H11" si="6">IF(G12=0," ",$L$2)</f>
        <v xml:space="preserve"> </v>
      </c>
      <c r="I11" s="103"/>
      <c r="J11" s="183" t="str">
        <f t="shared" ref="J11" si="7">IF(I12=0," ",$L$2)</f>
        <v xml:space="preserve"> </v>
      </c>
      <c r="K11" s="103"/>
      <c r="L11" s="183" t="str">
        <f t="shared" ref="L11" si="8">IF(K12=0," ",$L$2)</f>
        <v xml:space="preserve"> </v>
      </c>
      <c r="M11" s="181"/>
      <c r="O11" s="104"/>
    </row>
    <row r="12" spans="1:17" ht="30" customHeight="1">
      <c r="B12" s="179" t="s">
        <v>63</v>
      </c>
      <c r="C12" s="102" t="s">
        <v>138</v>
      </c>
      <c r="D12" s="306">
        <f>IF(C12=0," ",TIMEVALUE(LEFT(C12,2)&amp;":"&amp;MID(C12,3,2)&amp;":"&amp;RIGHT(C12,2)))</f>
        <v>0.44843749999999999</v>
      </c>
      <c r="E12" s="102"/>
      <c r="F12" s="180" t="str">
        <f t="shared" ref="F12" si="9">IF(E12=0," ",TIMEVALUE(LEFT(E12,2)&amp;":"&amp;MID(E12,3,2)&amp;":"&amp;RIGHT(E12,2)))</f>
        <v xml:space="preserve"> </v>
      </c>
      <c r="G12" s="102"/>
      <c r="H12" s="180" t="str">
        <f t="shared" ref="H12" si="10">IF(G12=0," ",TIMEVALUE(LEFT(G12,2)&amp;":"&amp;MID(G12,3,2)&amp;":"&amp;RIGHT(G12,2)))</f>
        <v xml:space="preserve"> </v>
      </c>
      <c r="I12" s="102"/>
      <c r="J12" s="180" t="str">
        <f t="shared" ref="J12" si="11">IF(I12=0," ",TIMEVALUE(LEFT(I12,2)&amp;":"&amp;MID(I12,3,2)&amp;":"&amp;RIGHT(I12,2)))</f>
        <v xml:space="preserve"> </v>
      </c>
      <c r="K12" s="102"/>
      <c r="L12" s="180" t="str">
        <f t="shared" ref="L12" si="12">IF(K12=0," ",TIMEVALUE(LEFT(K12,2)&amp;":"&amp;MID(K12,3,2)&amp;":"&amp;RIGHT(K12,2)))</f>
        <v xml:space="preserve"> </v>
      </c>
      <c r="M12" s="181"/>
      <c r="O12" s="105"/>
    </row>
    <row r="13" spans="1:17" ht="30" customHeight="1">
      <c r="B13" s="179" t="s">
        <v>64</v>
      </c>
      <c r="C13" s="184" t="s">
        <v>732</v>
      </c>
      <c r="D13" s="306">
        <f>IF(C13=0," ",TIMEVALUE(LEFT(C13,2)&amp;":"&amp;MID(C13,3,2)&amp;":"&amp;RIGHT(C13,2)))</f>
        <v>0.45479166666666665</v>
      </c>
      <c r="E13" s="107"/>
      <c r="F13" s="180" t="str">
        <f>IF(E13=0," ",TIMEVALUE(LEFT(E13,2)&amp;":"&amp;MID(E13,3,2)&amp;":"&amp;RIGHT(E13,2)))</f>
        <v xml:space="preserve"> </v>
      </c>
      <c r="G13" s="107"/>
      <c r="H13" s="180" t="str">
        <f>IF(G13=0," ",TIMEVALUE(LEFT(G13,2)&amp;":"&amp;MID(G13,3,2)&amp;":"&amp;RIGHT(G13,2)))</f>
        <v xml:space="preserve"> </v>
      </c>
      <c r="I13" s="107"/>
      <c r="J13" s="180" t="str">
        <f>IF(I13=0," ",TIMEVALUE(LEFT(I13,2)&amp;":"&amp;MID(I13,3,2)&amp;":"&amp;RIGHT(I13,2)))</f>
        <v xml:space="preserve"> </v>
      </c>
      <c r="K13" s="107"/>
      <c r="L13" s="180" t="str">
        <f>IF(K13=0," ",TIMEVALUE(LEFT(K13,2)&amp;":"&amp;MID(K13,3,2)&amp;":"&amp;RIGHT(K13,2)))</f>
        <v xml:space="preserve"> </v>
      </c>
      <c r="M13" s="181" t="s">
        <v>0</v>
      </c>
    </row>
    <row r="14" spans="1:17" ht="30" customHeight="1">
      <c r="B14" s="179" t="s">
        <v>65</v>
      </c>
      <c r="C14" s="102" t="s">
        <v>140</v>
      </c>
      <c r="D14" s="306">
        <f t="shared" ref="D14:D19" si="13">IF(C14=0," ",TIMEVALUE(LEFT(C14,2)&amp;":"&amp;MID(C14,3,2)&amp;":"&amp;RIGHT(C14,2)))</f>
        <v>0.4682175925925926</v>
      </c>
      <c r="E14" s="102"/>
      <c r="F14" s="180" t="str">
        <f t="shared" ref="F14:F19" si="14">IF(E14=0," ",TIMEVALUE(LEFT(E14,2)&amp;":"&amp;MID(E14,3,2)&amp;":"&amp;RIGHT(E14,2)))</f>
        <v xml:space="preserve"> </v>
      </c>
      <c r="G14" s="102"/>
      <c r="H14" s="180" t="str">
        <f t="shared" ref="H14:H17" si="15">IF(G14=0," ",TIMEVALUE(LEFT(G14,2)&amp;":"&amp;MID(G14,3,2)&amp;":"&amp;RIGHT(G14,2)))</f>
        <v xml:space="preserve"> </v>
      </c>
      <c r="I14" s="102"/>
      <c r="J14" s="180" t="str">
        <f t="shared" ref="J14:J17" si="16">IF(I14=0," ",TIMEVALUE(LEFT(I14,2)&amp;":"&amp;MID(I14,3,2)&amp;":"&amp;RIGHT(I14,2)))</f>
        <v xml:space="preserve"> </v>
      </c>
      <c r="K14" s="102"/>
      <c r="L14" s="180" t="str">
        <f t="shared" ref="L14:L19" si="17">IF(K14=0," ",TIMEVALUE(LEFT(K14,2)&amp;":"&amp;MID(K14,3,2)&amp;":"&amp;RIGHT(K14,2)))</f>
        <v xml:space="preserve"> </v>
      </c>
      <c r="M14" s="181"/>
      <c r="Q14" s="106"/>
    </row>
    <row r="15" spans="1:17" ht="30" customHeight="1">
      <c r="B15" s="179" t="s">
        <v>66</v>
      </c>
      <c r="C15" s="102" t="s">
        <v>733</v>
      </c>
      <c r="D15" s="306">
        <f t="shared" si="13"/>
        <v>0.47315972222222225</v>
      </c>
      <c r="E15" s="102"/>
      <c r="F15" s="180" t="str">
        <f t="shared" si="14"/>
        <v xml:space="preserve"> </v>
      </c>
      <c r="G15" s="102"/>
      <c r="H15" s="180" t="str">
        <f t="shared" si="15"/>
        <v xml:space="preserve"> </v>
      </c>
      <c r="I15" s="102"/>
      <c r="J15" s="180" t="str">
        <f t="shared" si="16"/>
        <v xml:space="preserve"> </v>
      </c>
      <c r="K15" s="102"/>
      <c r="L15" s="180" t="str">
        <f t="shared" si="17"/>
        <v xml:space="preserve"> </v>
      </c>
      <c r="M15" s="181"/>
    </row>
    <row r="16" spans="1:17" ht="21.6" customHeight="1">
      <c r="B16" s="182" t="s">
        <v>62</v>
      </c>
      <c r="C16" s="107"/>
      <c r="D16" s="307" t="str">
        <f>IF(C17=0," ",$L$2)</f>
        <v>R</v>
      </c>
      <c r="E16" s="107"/>
      <c r="F16" s="183" t="str">
        <f t="shared" ref="F16" si="18">IF(E17=0," ",$L$2)</f>
        <v xml:space="preserve"> </v>
      </c>
      <c r="G16" s="107"/>
      <c r="H16" s="183" t="str">
        <f t="shared" ref="H16" si="19">IF(G17=0," ",$L$2)</f>
        <v xml:space="preserve"> </v>
      </c>
      <c r="I16" s="107"/>
      <c r="J16" s="183" t="str">
        <f t="shared" ref="J16" si="20">IF(I17=0," ",$L$2)</f>
        <v xml:space="preserve"> </v>
      </c>
      <c r="K16" s="107"/>
      <c r="L16" s="183" t="str">
        <f t="shared" ref="L16" si="21">IF(K17=0," ",$L$2)</f>
        <v xml:space="preserve"> </v>
      </c>
      <c r="M16" s="181"/>
    </row>
    <row r="17" spans="2:13" ht="30" customHeight="1">
      <c r="B17" s="179" t="s">
        <v>67</v>
      </c>
      <c r="C17" s="102" t="s">
        <v>731</v>
      </c>
      <c r="D17" s="306">
        <f t="shared" si="13"/>
        <v>0.48092592592592592</v>
      </c>
      <c r="E17" s="102"/>
      <c r="F17" s="180" t="str">
        <f t="shared" si="14"/>
        <v xml:space="preserve"> </v>
      </c>
      <c r="G17" s="102"/>
      <c r="H17" s="180" t="str">
        <f t="shared" si="15"/>
        <v xml:space="preserve"> </v>
      </c>
      <c r="I17" s="102"/>
      <c r="J17" s="180" t="str">
        <f t="shared" si="16"/>
        <v xml:space="preserve"> </v>
      </c>
      <c r="K17" s="102"/>
      <c r="L17" s="180" t="str">
        <f t="shared" si="17"/>
        <v xml:space="preserve"> </v>
      </c>
      <c r="M17" s="181"/>
    </row>
    <row r="18" spans="2:13" ht="21.6" customHeight="1">
      <c r="B18" s="108"/>
      <c r="C18" s="109"/>
      <c r="D18" s="308"/>
      <c r="E18" s="103"/>
      <c r="F18" s="70"/>
      <c r="G18" s="103"/>
      <c r="H18" s="70"/>
      <c r="I18" s="103"/>
      <c r="J18" s="70"/>
      <c r="K18" s="103"/>
      <c r="L18" s="82"/>
      <c r="M18" s="24"/>
    </row>
    <row r="19" spans="2:13" ht="21.6" customHeight="1">
      <c r="B19" s="185"/>
      <c r="C19" s="146"/>
      <c r="D19" s="309" t="str">
        <f t="shared" si="13"/>
        <v xml:space="preserve"> </v>
      </c>
      <c r="E19" s="171"/>
      <c r="F19" s="186" t="str">
        <f t="shared" si="14"/>
        <v xml:space="preserve"> </v>
      </c>
      <c r="G19" s="171"/>
      <c r="H19" s="186" t="str">
        <f t="shared" ref="H19" si="22">IF(G19=0," ",TIMEVALUE(LEFT(G19,2)&amp;":"&amp;MID(G19,3,2)&amp;":"&amp;RIGHT(G19,2)))</f>
        <v xml:space="preserve"> </v>
      </c>
      <c r="I19" s="171"/>
      <c r="J19" s="186" t="str">
        <f t="shared" ref="J19" si="23">IF(I19=0," ",TIMEVALUE(LEFT(I19,2)&amp;":"&amp;MID(I19,3,2)&amp;":"&amp;RIGHT(I19,2)))</f>
        <v xml:space="preserve"> </v>
      </c>
      <c r="K19" s="171"/>
      <c r="L19" s="186" t="str">
        <f t="shared" si="17"/>
        <v xml:space="preserve"> </v>
      </c>
      <c r="M19" s="24"/>
    </row>
    <row r="20" spans="2:13" ht="30" customHeight="1">
      <c r="B20" s="110">
        <v>100</v>
      </c>
      <c r="C20" s="111"/>
      <c r="D20" s="304">
        <v>11</v>
      </c>
      <c r="E20" s="112"/>
      <c r="F20" s="112"/>
      <c r="G20" s="112"/>
      <c r="H20" s="112"/>
      <c r="I20" s="112"/>
      <c r="J20" s="112"/>
      <c r="K20" s="112"/>
      <c r="L20" s="112"/>
      <c r="M20" s="24"/>
    </row>
    <row r="21" spans="2:13" ht="30" customHeight="1">
      <c r="B21" s="110">
        <v>101</v>
      </c>
      <c r="C21" s="111"/>
      <c r="D21" s="304">
        <v>14</v>
      </c>
      <c r="E21" s="113"/>
      <c r="F21" s="112"/>
      <c r="G21" s="114"/>
      <c r="H21" s="112"/>
      <c r="I21" s="114"/>
      <c r="J21" s="112"/>
      <c r="K21" s="114"/>
      <c r="L21" s="112"/>
      <c r="M21" s="24"/>
    </row>
    <row r="22" spans="2:13" ht="30" customHeight="1">
      <c r="B22" s="110">
        <v>200</v>
      </c>
      <c r="C22" s="111"/>
      <c r="D22" s="304">
        <v>11</v>
      </c>
      <c r="E22" s="114"/>
      <c r="F22" s="112"/>
      <c r="G22" s="114"/>
      <c r="H22" s="112"/>
      <c r="I22" s="114"/>
      <c r="J22" s="112"/>
      <c r="K22" s="114"/>
      <c r="L22" s="112"/>
      <c r="M22" s="24"/>
    </row>
    <row r="23" spans="2:13" ht="30" customHeight="1">
      <c r="B23" s="110">
        <v>201</v>
      </c>
      <c r="C23" s="111"/>
      <c r="D23" s="304">
        <v>30</v>
      </c>
      <c r="E23" s="114"/>
      <c r="F23" s="112"/>
      <c r="G23" s="114"/>
      <c r="H23" s="112"/>
      <c r="I23" s="114"/>
      <c r="J23" s="112"/>
      <c r="K23" s="114"/>
      <c r="L23" s="112"/>
      <c r="M23" s="24"/>
    </row>
    <row r="24" spans="2:13" ht="30" customHeight="1">
      <c r="B24" s="110">
        <v>308</v>
      </c>
      <c r="C24" s="111"/>
      <c r="D24" s="304">
        <v>0</v>
      </c>
      <c r="E24" s="114"/>
      <c r="F24" s="112"/>
      <c r="G24" s="114"/>
      <c r="H24" s="112"/>
      <c r="I24" s="114"/>
      <c r="J24" s="112"/>
      <c r="K24" s="114"/>
      <c r="L24" s="112"/>
      <c r="M24" s="24"/>
    </row>
    <row r="25" spans="2:13" ht="30" customHeight="1">
      <c r="B25" s="115" t="s">
        <v>69</v>
      </c>
      <c r="C25" s="116"/>
      <c r="D25" s="304">
        <v>0</v>
      </c>
      <c r="E25" s="114"/>
      <c r="F25" s="112"/>
      <c r="G25" s="114"/>
      <c r="H25" s="112" t="str">
        <f>IF(H8=0," ","0")</f>
        <v xml:space="preserve"> </v>
      </c>
      <c r="I25" s="114"/>
      <c r="J25" s="112" t="str">
        <f>IF(J8=0," ","0")</f>
        <v xml:space="preserve"> </v>
      </c>
      <c r="K25" s="114"/>
      <c r="L25" s="112" t="str">
        <f>IF(L8=0," ","0")</f>
        <v xml:space="preserve"> </v>
      </c>
      <c r="M25" s="24"/>
    </row>
    <row r="26" spans="2:13" ht="30" customHeight="1" thickBot="1">
      <c r="B26" s="117">
        <v>309</v>
      </c>
      <c r="C26" s="118"/>
      <c r="D26" s="304">
        <v>0</v>
      </c>
      <c r="E26" s="114"/>
      <c r="F26" s="112" t="str">
        <f>IF(F8=0," ","0")</f>
        <v xml:space="preserve"> </v>
      </c>
      <c r="G26" s="114"/>
      <c r="H26" s="112" t="str">
        <f>IF(H8=0," ","0")</f>
        <v xml:space="preserve"> </v>
      </c>
      <c r="I26" s="114"/>
      <c r="J26" s="112" t="str">
        <f>IF(J8=0," ","0")</f>
        <v xml:space="preserve"> </v>
      </c>
      <c r="K26" s="114"/>
      <c r="L26" s="112" t="str">
        <f>IF(L8=0," ","0")</f>
        <v xml:space="preserve"> </v>
      </c>
      <c r="M26" s="24"/>
    </row>
    <row r="27" spans="2:13" ht="21.6" customHeight="1" thickTop="1" thickBot="1">
      <c r="B27" s="119" t="s">
        <v>71</v>
      </c>
      <c r="C27" s="120"/>
      <c r="D27" s="121">
        <f>IF(H2&gt;0,SUM(D20:D26),"")</f>
        <v>66</v>
      </c>
      <c r="E27" s="122"/>
      <c r="F27" s="121">
        <f>IF(H2 &gt;0,SUM(F20:F26),"")</f>
        <v>0</v>
      </c>
      <c r="G27" s="122"/>
      <c r="H27" s="121">
        <f>IF(H2&gt;0,SUM(H20:H26),"")</f>
        <v>0</v>
      </c>
      <c r="I27" s="122"/>
      <c r="J27" s="121">
        <f>IF(H2&gt;0,SUM(J20:J26),"")</f>
        <v>0</v>
      </c>
      <c r="K27" s="123"/>
      <c r="L27" s="124">
        <f>IF(H2&gt;0,SUM(L20:L26)," ")</f>
        <v>0</v>
      </c>
      <c r="M27" s="24"/>
    </row>
    <row r="28" spans="2:13" ht="21.6" customHeight="1" thickTop="1" thickBot="1">
      <c r="B28" s="119" t="s">
        <v>72</v>
      </c>
      <c r="C28" s="120"/>
      <c r="D28" s="121">
        <f>D27</f>
        <v>66</v>
      </c>
      <c r="E28" s="122"/>
      <c r="F28" s="121">
        <f>IF($H$2&gt;0,D28+F27,"")</f>
        <v>66</v>
      </c>
      <c r="G28" s="122"/>
      <c r="H28" s="121">
        <f t="shared" ref="H28:L28" si="24">IF($H$2&gt;0,F28+H27,"")</f>
        <v>66</v>
      </c>
      <c r="I28" s="121">
        <f t="shared" si="24"/>
        <v>0</v>
      </c>
      <c r="J28" s="121">
        <f t="shared" si="24"/>
        <v>66</v>
      </c>
      <c r="K28" s="121">
        <f t="shared" si="24"/>
        <v>0</v>
      </c>
      <c r="L28" s="121">
        <f t="shared" si="24"/>
        <v>66</v>
      </c>
      <c r="M28" s="125"/>
    </row>
    <row r="29" spans="2:13" ht="21.6" customHeight="1" thickTop="1" thickBot="1">
      <c r="B29" s="126" t="s">
        <v>73</v>
      </c>
      <c r="C29" s="127"/>
      <c r="D29" s="310"/>
      <c r="E29" s="129"/>
      <c r="F29" s="121"/>
      <c r="G29" s="122"/>
      <c r="H29" s="128"/>
      <c r="I29" s="129"/>
      <c r="J29" s="128"/>
      <c r="K29" s="130"/>
      <c r="L29" s="131"/>
      <c r="M29" s="24"/>
    </row>
    <row r="30" spans="2:13" ht="21.6" customHeight="1" thickTop="1" thickBot="1">
      <c r="B30" s="126" t="s">
        <v>74</v>
      </c>
      <c r="C30" s="127"/>
      <c r="D30" s="310"/>
      <c r="E30" s="129"/>
      <c r="F30" s="128"/>
      <c r="G30" s="129"/>
      <c r="H30" s="128"/>
      <c r="I30" s="129"/>
      <c r="J30" s="128"/>
      <c r="K30" s="130"/>
      <c r="L30" s="131"/>
      <c r="M30" s="132" t="s">
        <v>75</v>
      </c>
    </row>
    <row r="31" spans="2:13" ht="21.6" customHeight="1" thickTop="1">
      <c r="B31" s="23"/>
      <c r="L31" s="133" t="s">
        <v>76</v>
      </c>
      <c r="M31" s="24" t="s">
        <v>178</v>
      </c>
    </row>
    <row r="32" spans="2:13" ht="21.6" customHeight="1">
      <c r="B32" s="23"/>
      <c r="L32" s="295" t="s">
        <v>77</v>
      </c>
      <c r="M32" s="24"/>
    </row>
    <row r="33" spans="2:13">
      <c r="B33" s="135" t="s">
        <v>78</v>
      </c>
      <c r="C33" s="136"/>
      <c r="D33" s="305" t="s">
        <v>79</v>
      </c>
      <c r="M33" s="24"/>
    </row>
    <row r="34" spans="2:13" ht="19.5">
      <c r="B34" s="137" t="s">
        <v>80</v>
      </c>
      <c r="C34" s="138"/>
      <c r="D34" s="317"/>
      <c r="E34" s="140"/>
      <c r="F34" s="139"/>
      <c r="G34" s="140"/>
      <c r="H34" s="139"/>
      <c r="I34" s="140"/>
      <c r="J34" s="139"/>
      <c r="K34" s="140"/>
      <c r="L34" s="139"/>
      <c r="M34" s="24"/>
    </row>
    <row r="35" spans="2:13" ht="19.5">
      <c r="B35" s="137" t="s">
        <v>81</v>
      </c>
      <c r="C35" s="138"/>
      <c r="D35" s="317" t="s">
        <v>168</v>
      </c>
      <c r="E35" s="140"/>
      <c r="F35" s="139"/>
      <c r="G35" s="140"/>
      <c r="H35" s="139"/>
      <c r="I35" s="140"/>
      <c r="J35" s="139"/>
      <c r="K35" s="140"/>
      <c r="L35" s="139"/>
      <c r="M35" s="141"/>
    </row>
    <row r="36" spans="2:13" ht="19.5">
      <c r="B36" s="137" t="s">
        <v>82</v>
      </c>
      <c r="C36" s="138"/>
      <c r="D36" s="317" t="s">
        <v>184</v>
      </c>
      <c r="E36" s="140"/>
      <c r="F36" s="139"/>
      <c r="G36" s="140"/>
      <c r="H36" s="139"/>
      <c r="I36" s="140"/>
      <c r="J36" s="139"/>
      <c r="K36" s="140"/>
      <c r="L36" s="139"/>
      <c r="M36" s="141"/>
    </row>
    <row r="37" spans="2:13" ht="19.5">
      <c r="B37" s="137"/>
      <c r="C37" s="138"/>
      <c r="D37" s="317"/>
      <c r="E37" s="140"/>
      <c r="F37" s="142"/>
      <c r="G37" s="143"/>
      <c r="H37" s="139"/>
      <c r="I37" s="140"/>
      <c r="J37" s="139"/>
      <c r="K37" s="140"/>
      <c r="L37" s="139"/>
      <c r="M37" s="141"/>
    </row>
    <row r="38" spans="2:13" ht="19.5">
      <c r="B38" s="137" t="s">
        <v>83</v>
      </c>
      <c r="C38" s="138"/>
      <c r="D38" s="24" t="s">
        <v>178</v>
      </c>
      <c r="E38" s="140"/>
      <c r="F38" s="139"/>
      <c r="G38" s="140"/>
      <c r="H38" s="139"/>
      <c r="I38" s="140"/>
      <c r="J38" s="139"/>
      <c r="K38" s="140"/>
      <c r="L38" s="139"/>
      <c r="M38" s="141"/>
    </row>
    <row r="39" spans="2:13" ht="19.5">
      <c r="B39" s="137" t="s">
        <v>84</v>
      </c>
      <c r="C39" s="138"/>
      <c r="D39" s="317" t="s">
        <v>175</v>
      </c>
      <c r="E39" s="140"/>
      <c r="F39" s="139"/>
      <c r="G39" s="140"/>
      <c r="H39" s="139"/>
      <c r="I39" s="140"/>
      <c r="J39" s="139"/>
      <c r="K39" s="140"/>
      <c r="L39" s="139"/>
      <c r="M39" s="141"/>
    </row>
    <row r="40" spans="2:13" ht="19.5">
      <c r="B40" s="137" t="s">
        <v>85</v>
      </c>
      <c r="C40" s="138"/>
      <c r="D40" s="317" t="s">
        <v>170</v>
      </c>
      <c r="E40" s="140"/>
      <c r="F40" s="139"/>
      <c r="G40" s="140"/>
      <c r="H40" s="139"/>
      <c r="I40" s="140"/>
      <c r="J40" s="139"/>
      <c r="K40" s="140"/>
      <c r="L40" s="139"/>
      <c r="M40" s="141"/>
    </row>
    <row r="41" spans="2:13" ht="19.5">
      <c r="B41" s="137"/>
      <c r="C41" s="145"/>
      <c r="D41" s="318"/>
      <c r="E41" s="147"/>
      <c r="I41" s="147"/>
      <c r="J41" s="144" t="s">
        <v>86</v>
      </c>
      <c r="K41" s="147"/>
      <c r="L41" s="146"/>
      <c r="M41" s="141"/>
    </row>
    <row r="42" spans="2:13">
      <c r="B42" s="23"/>
      <c r="D42" s="311"/>
      <c r="E42" s="147"/>
      <c r="F42" s="146"/>
      <c r="G42" s="147"/>
      <c r="H42" s="146"/>
      <c r="I42" s="147"/>
      <c r="J42" s="146"/>
      <c r="K42" s="147"/>
      <c r="L42" s="146"/>
      <c r="M42" s="141"/>
    </row>
    <row r="43" spans="2:13" ht="11.45" customHeight="1">
      <c r="B43" s="135" t="s">
        <v>87</v>
      </c>
      <c r="C43" s="136"/>
      <c r="D43" s="312"/>
      <c r="E43" s="149"/>
      <c r="F43" s="146"/>
      <c r="G43" s="147"/>
      <c r="H43" s="146"/>
      <c r="I43" s="147"/>
      <c r="J43" s="148" t="s">
        <v>88</v>
      </c>
      <c r="K43" s="149"/>
      <c r="L43" s="146"/>
      <c r="M43" s="141"/>
    </row>
    <row r="44" spans="2:13">
      <c r="B44" s="150" t="s">
        <v>89</v>
      </c>
      <c r="C44" s="151"/>
      <c r="D44" s="312"/>
      <c r="E44" s="149"/>
      <c r="F44" s="146"/>
      <c r="G44" s="147"/>
      <c r="H44" s="146" t="s">
        <v>90</v>
      </c>
      <c r="I44" s="147"/>
      <c r="J44" s="146">
        <f>M29*8</f>
        <v>0</v>
      </c>
      <c r="K44" s="147"/>
      <c r="L44" s="296" t="s">
        <v>91</v>
      </c>
      <c r="M44" s="141"/>
    </row>
    <row r="45" spans="2:13">
      <c r="B45" s="150" t="s">
        <v>92</v>
      </c>
      <c r="C45" s="151"/>
      <c r="D45" s="312" t="s">
        <v>93</v>
      </c>
      <c r="E45" s="149"/>
      <c r="F45" s="146"/>
      <c r="G45" s="147"/>
      <c r="H45" s="146" t="s">
        <v>90</v>
      </c>
      <c r="I45" s="147"/>
      <c r="J45" s="146">
        <f>F46*8</f>
        <v>0</v>
      </c>
      <c r="K45" s="147"/>
      <c r="L45" s="296" t="s">
        <v>94</v>
      </c>
      <c r="M45" s="141"/>
    </row>
    <row r="46" spans="2:13">
      <c r="B46" s="23" t="s">
        <v>95</v>
      </c>
      <c r="D46" s="311"/>
      <c r="E46" s="147"/>
      <c r="F46" s="153"/>
      <c r="G46" s="154"/>
      <c r="H46" s="146"/>
      <c r="I46" s="147"/>
      <c r="J46" s="146"/>
      <c r="K46" s="147"/>
      <c r="L46" s="146"/>
      <c r="M46" s="141"/>
    </row>
    <row r="47" spans="2:13">
      <c r="B47" s="23"/>
      <c r="D47" s="312"/>
      <c r="E47" s="149"/>
      <c r="F47" s="146"/>
      <c r="G47" s="147"/>
      <c r="H47" s="146"/>
      <c r="I47" s="147"/>
      <c r="J47" s="146"/>
      <c r="K47" s="147"/>
      <c r="L47" s="146"/>
      <c r="M47" s="141"/>
    </row>
    <row r="48" spans="2:13" ht="24" thickBot="1">
      <c r="B48" s="155" t="s">
        <v>96</v>
      </c>
      <c r="C48" s="156"/>
      <c r="D48" s="313"/>
      <c r="E48" s="158"/>
      <c r="F48" s="146"/>
      <c r="G48" s="147"/>
      <c r="H48" s="157"/>
      <c r="I48" s="158"/>
      <c r="J48" s="157"/>
      <c r="K48" s="158"/>
      <c r="L48" s="157"/>
      <c r="M48" s="141"/>
    </row>
    <row r="49" spans="2:13" ht="16.5" thickBot="1">
      <c r="B49" s="159" t="s">
        <v>97</v>
      </c>
      <c r="C49" s="151"/>
      <c r="D49" s="319" t="s">
        <v>734</v>
      </c>
      <c r="E49" s="161"/>
      <c r="F49" s="160"/>
      <c r="G49" s="161"/>
      <c r="H49" s="160"/>
      <c r="I49" s="161"/>
      <c r="J49" s="160"/>
      <c r="K49" s="161"/>
      <c r="L49" s="160"/>
      <c r="M49" s="141"/>
    </row>
    <row r="50" spans="2:13" ht="16.5" thickBot="1">
      <c r="B50" s="159" t="s">
        <v>98</v>
      </c>
      <c r="C50" s="151"/>
      <c r="D50" s="320">
        <v>71</v>
      </c>
      <c r="E50" s="163"/>
      <c r="F50" s="162"/>
      <c r="G50" s="163"/>
      <c r="H50" s="162"/>
      <c r="I50" s="163"/>
      <c r="J50" s="162"/>
      <c r="K50" s="163"/>
      <c r="L50" s="160"/>
      <c r="M50" s="141"/>
    </row>
    <row r="51" spans="2:13">
      <c r="B51" s="164" t="s">
        <v>99</v>
      </c>
      <c r="C51" s="165"/>
      <c r="D51" s="311"/>
      <c r="E51" s="147"/>
      <c r="J51" s="146"/>
      <c r="K51" s="147"/>
      <c r="L51" s="146"/>
      <c r="M51" s="141"/>
    </row>
    <row r="52" spans="2:13" ht="15.75">
      <c r="B52" s="166" t="s">
        <v>100</v>
      </c>
      <c r="C52" s="167"/>
      <c r="D52" s="318"/>
      <c r="E52" s="321"/>
      <c r="F52" s="318"/>
      <c r="G52" s="321"/>
      <c r="H52" s="318"/>
      <c r="I52" s="321"/>
      <c r="J52" s="318"/>
      <c r="K52" s="321"/>
      <c r="L52" s="318"/>
      <c r="M52" s="141"/>
    </row>
    <row r="53" spans="2:13" ht="15.75">
      <c r="B53" s="166"/>
      <c r="C53" s="167"/>
      <c r="D53" s="318"/>
      <c r="E53" s="321"/>
      <c r="F53" s="318"/>
      <c r="G53" s="321"/>
      <c r="H53" s="318"/>
      <c r="I53" s="321"/>
      <c r="J53" s="318"/>
      <c r="K53" s="321"/>
      <c r="L53" s="318"/>
      <c r="M53" s="141"/>
    </row>
    <row r="54" spans="2:13" ht="15.75">
      <c r="B54" s="166"/>
      <c r="C54" s="167"/>
      <c r="D54" s="318"/>
      <c r="E54" s="321"/>
      <c r="F54" s="318"/>
      <c r="G54" s="321"/>
      <c r="H54" s="318"/>
      <c r="I54" s="321"/>
      <c r="J54" s="318"/>
      <c r="K54" s="321"/>
      <c r="L54" s="318"/>
      <c r="M54" s="141"/>
    </row>
    <row r="55" spans="2:13" ht="15.75">
      <c r="B55" s="23"/>
      <c r="D55" s="318"/>
      <c r="E55" s="321"/>
      <c r="F55" s="318"/>
      <c r="G55" s="321"/>
      <c r="H55" s="318"/>
      <c r="I55" s="321"/>
      <c r="J55" s="318"/>
      <c r="K55" s="321"/>
      <c r="L55" s="318"/>
      <c r="M55" s="141"/>
    </row>
    <row r="56" spans="2:13" ht="24" thickBot="1">
      <c r="B56" s="168"/>
      <c r="C56" s="60"/>
      <c r="D56" s="316"/>
      <c r="E56" s="169"/>
      <c r="F56" s="60"/>
      <c r="G56" s="169"/>
      <c r="H56" s="60"/>
      <c r="I56" s="169"/>
      <c r="J56" s="60"/>
      <c r="K56" s="169"/>
      <c r="L56" s="60"/>
      <c r="M56" s="170"/>
    </row>
    <row r="57" spans="2:13" ht="24" thickTop="1"/>
  </sheetData>
  <mergeCells count="1">
    <mergeCell ref="H2:J2"/>
  </mergeCells>
  <dataValidations count="8">
    <dataValidation type="list" errorStyle="information" operator="equal" allowBlank="1" showErrorMessage="1" sqref="E34:L34" xr:uid="{AEC84189-87A3-48A6-A9E8-8B28C20268B5}">
      <formula1>"Ted Dunn,Richard Gray,Billy Rueckert, Victor Varney"</formula1>
    </dataValidation>
    <dataValidation type="list" errorStyle="information" operator="equal" allowBlank="1" showErrorMessage="1" sqref="E38:L38" xr:uid="{C6375CC6-67B4-49C4-B248-F45F3D363E69}">
      <formula1>"Chris R Boli,Jay Horn, Nathan DeWitt"</formula1>
    </dataValidation>
    <dataValidation type="list" errorStyle="information" operator="equal" allowBlank="1" showErrorMessage="1" sqref="D39:L39" xr:uid="{8DF38F48-CC2E-4224-8CC0-81B69CCBDD20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:L40" xr:uid="{CCCF157B-E686-41D2-B4A2-FE181CD5FE31}">
      <formula1>"Dennis Winchell, Art Kotz, Harold BoettcherArt Kotz, Rob Grau,Joe Mills,John Morck,Brandt Wilkus,Chris Tilley,Charles Stirewalt,Victor Varney,Nick Conner,Richard Gray,John Tredway,Donald Marshall"</formula1>
    </dataValidation>
    <dataValidation errorStyle="information" allowBlank="1" showInputMessage="1" showErrorMessage="1" sqref="D41:E41" xr:uid="{41A75223-4643-4183-8A52-BFBE9D0184DF}"/>
    <dataValidation type="list" errorStyle="information" operator="equal" allowBlank="1" showErrorMessage="1" sqref="D36:L36" xr:uid="{75675573-C6E0-41CD-889E-4B8676182CE3}">
      <formula1>"Donald Marshall,Charles Stirewalt,Chris Tilley,John Tredway,Victor Varney"</formula1>
    </dataValidation>
    <dataValidation type="list" errorStyle="information" operator="equal" allowBlank="1" showErrorMessage="1" sqref="D35:L35" xr:uid="{526518A7-98DB-4B71-903E-1AF75FAF2652}">
      <formula1>"Harold Boettcher,Gene Ezzell,Rob Grau,Roger Koss,Gray Lackey,Michael S MacLean,Joe Mills,John F Morck,Ray Albers"</formula1>
    </dataValidation>
    <dataValidation type="list" errorStyle="warning" operator="equal" allowBlank="1" showErrorMessage="1" sqref="D8:L8" xr:uid="{4AF6E9ED-2FCB-44D5-A1A6-6C306017796B}">
      <formula1>"17,,399,671,1686,1640"</formula1>
    </dataValidation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F2EF18-1128-4F7C-8799-6CD680C6E354}">
          <x14:formula1>
            <xm:f>members!$X$1:$X400</xm:f>
          </x14:formula1>
          <xm:sqref>M31 D38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EFD3D-2240-4A85-AEC8-B6DF1B2B681C}">
  <dimension ref="A1:Q57"/>
  <sheetViews>
    <sheetView workbookViewId="0"/>
  </sheetViews>
  <sheetFormatPr defaultRowHeight="15"/>
  <cols>
    <col min="1" max="1" width="3.28515625" customWidth="1"/>
    <col min="2" max="2" width="26.7109375" customWidth="1"/>
    <col min="3" max="3" width="2.28515625" customWidth="1"/>
    <col min="4" max="4" width="16.7109375" customWidth="1"/>
    <col min="5" max="5" width="2.140625" style="93" customWidth="1"/>
    <col min="6" max="6" width="16.7109375" customWidth="1"/>
    <col min="7" max="7" width="2.140625" style="93" customWidth="1"/>
    <col min="8" max="8" width="16.7109375" customWidth="1"/>
    <col min="9" max="9" width="1.7109375" style="93" customWidth="1"/>
    <col min="10" max="10" width="16.7109375" customWidth="1"/>
    <col min="11" max="11" width="2.140625" style="93" customWidth="1"/>
    <col min="12" max="12" width="16.7109375" customWidth="1"/>
    <col min="13" max="13" width="18" customWidth="1"/>
    <col min="14" max="14" width="33.85546875" customWidth="1"/>
    <col min="15" max="15" width="23.28515625" customWidth="1"/>
    <col min="16" max="1030" width="11.7109375" customWidth="1"/>
  </cols>
  <sheetData>
    <row r="1" spans="1:17" ht="21.6" customHeight="1" thickTop="1">
      <c r="B1" s="18"/>
      <c r="C1" s="172"/>
      <c r="D1" s="172"/>
      <c r="E1" s="172"/>
      <c r="F1" s="19"/>
      <c r="G1" s="172"/>
      <c r="H1" s="172" t="s">
        <v>52</v>
      </c>
      <c r="I1" s="172"/>
      <c r="J1" s="172"/>
      <c r="K1" s="172"/>
      <c r="L1" s="172"/>
      <c r="M1" s="188">
        <f>IF(H2=0," ",INDEX('Trains-OLD'!B7:C56,MATCH(H2,'Trains-OLD'!C7:C56,0),1))</f>
        <v>2</v>
      </c>
    </row>
    <row r="2" spans="1:17" ht="21.6" customHeight="1">
      <c r="B2" s="63" t="s">
        <v>53</v>
      </c>
      <c r="C2" s="64"/>
      <c r="D2" s="65"/>
      <c r="E2" s="66"/>
      <c r="F2" s="67" t="s">
        <v>54</v>
      </c>
      <c r="G2" s="68"/>
      <c r="H2" s="327">
        <v>45394</v>
      </c>
      <c r="I2" s="327"/>
      <c r="J2" s="327"/>
      <c r="K2" s="69"/>
      <c r="L2" s="70" t="s">
        <v>55</v>
      </c>
      <c r="M2" s="71" t="s">
        <v>56</v>
      </c>
    </row>
    <row r="3" spans="1:17" ht="9" customHeight="1">
      <c r="B3" s="63"/>
      <c r="C3" s="64"/>
      <c r="D3" s="34"/>
      <c r="E3" s="66"/>
      <c r="F3" s="72"/>
      <c r="G3" s="73"/>
      <c r="H3" s="74"/>
      <c r="I3" s="75"/>
      <c r="J3" s="76"/>
      <c r="K3" s="77"/>
      <c r="L3" s="78"/>
      <c r="M3" s="79"/>
    </row>
    <row r="4" spans="1:17" ht="21.6" customHeight="1">
      <c r="B4" s="63"/>
      <c r="C4" s="64"/>
      <c r="D4" s="80"/>
      <c r="E4" s="81"/>
      <c r="F4" s="72"/>
      <c r="G4" s="73"/>
      <c r="H4" s="82" t="str">
        <f>IF(H2=0," ",VLOOKUP(H2,'Trains-OLD'!C7:N56,12))</f>
        <v>Group Ride Fri</v>
      </c>
      <c r="I4" s="83"/>
      <c r="J4" s="84"/>
      <c r="K4" s="85"/>
      <c r="L4" s="82"/>
      <c r="M4" s="86"/>
    </row>
    <row r="5" spans="1:17" ht="21.6" customHeight="1">
      <c r="B5" s="87" t="s">
        <v>57</v>
      </c>
      <c r="C5" s="88"/>
      <c r="D5" s="89"/>
      <c r="E5" s="90"/>
      <c r="F5" s="91"/>
      <c r="G5" s="90"/>
      <c r="H5" s="91"/>
      <c r="I5" s="90"/>
      <c r="J5" s="91"/>
      <c r="K5" s="90"/>
      <c r="L5" s="91"/>
      <c r="M5" s="92"/>
    </row>
    <row r="6" spans="1:17" ht="21.6" customHeight="1">
      <c r="A6" s="93"/>
      <c r="B6" s="94" t="s">
        <v>58</v>
      </c>
      <c r="C6" s="95"/>
      <c r="D6" s="174" t="str">
        <f>IF($H$2=0," ",(VLOOKUP($H$2,'Trains-OLD'!$C$7:$N$59,4,FALSE)))</f>
        <v>10:30 am</v>
      </c>
      <c r="E6" s="175"/>
      <c r="F6" s="174" t="str">
        <f>IF($H$2=0," ",IF(VLOOKUP($H$2,'[1]2023_Trains'!$C$7:$N$63,5)=0," ",VLOOKUP($H$2,'[1]2023_Trains'!$C$7:$N$63,5,FALSE)))</f>
        <v xml:space="preserve"> </v>
      </c>
      <c r="G6" s="175"/>
      <c r="H6" s="174" t="str">
        <f>IF($H$2=0," ",IF(VLOOKUP($H$2,'[1]2023_Trains'!$C$7:$N$63,6)=0," ",VLOOKUP($H$2,'[1]2023_Trains'!$C$7:$N$63,6,FALSE)))</f>
        <v xml:space="preserve"> </v>
      </c>
      <c r="I6" s="175"/>
      <c r="J6" s="174" t="str">
        <f>IF($H$2=0," ",IF(VLOOKUP($H$2,'[1]2023_Trains'!$C$7:$N$63,7)=0," ",VLOOKUP($H$2,'[1]2023_Trains'!$C$7:$N$63,7,FALSE)))</f>
        <v xml:space="preserve"> </v>
      </c>
      <c r="K6" s="175"/>
      <c r="L6" s="174" t="str">
        <f>IF($H$2=0," ",IF(VLOOKUP($H$2,'[1]2023_Trains'!$C$7:$N$63,8)=0," ",VLOOKUP($H$2,'[1]2023_Trains'!$C$7:$N$63,8,FALSE)))</f>
        <v xml:space="preserve"> </v>
      </c>
      <c r="M6" s="176"/>
      <c r="N6" s="93"/>
    </row>
    <row r="7" spans="1:17" ht="21.6" customHeight="1">
      <c r="A7" s="93"/>
      <c r="B7" s="96" t="s">
        <v>59</v>
      </c>
      <c r="C7" s="97"/>
      <c r="D7" s="177">
        <f>IF(D6=" "," ",VALUE(D6))</f>
        <v>0.4375</v>
      </c>
      <c r="E7" s="175"/>
      <c r="F7" s="177" t="str">
        <f>IF(F6=" "," ",VALUE(F6))</f>
        <v xml:space="preserve"> </v>
      </c>
      <c r="G7" s="175"/>
      <c r="H7" s="177" t="str">
        <f t="shared" ref="H7:L7" si="0">IF(H6=" "," ",VALUE(H6))</f>
        <v xml:space="preserve"> </v>
      </c>
      <c r="I7" s="175"/>
      <c r="J7" s="177" t="str">
        <f t="shared" si="0"/>
        <v xml:space="preserve"> </v>
      </c>
      <c r="K7" s="175"/>
      <c r="L7" s="177" t="str">
        <f t="shared" si="0"/>
        <v xml:space="preserve"> </v>
      </c>
      <c r="M7" s="178"/>
      <c r="N7" s="93"/>
      <c r="O7" s="98"/>
    </row>
    <row r="8" spans="1:17" ht="21.6" customHeight="1">
      <c r="B8" s="96" t="s">
        <v>60</v>
      </c>
      <c r="C8" s="97"/>
      <c r="D8" s="112">
        <v>671</v>
      </c>
      <c r="E8" s="114"/>
      <c r="F8" s="112"/>
      <c r="G8" s="114"/>
      <c r="H8" s="112"/>
      <c r="I8" s="114"/>
      <c r="J8" s="112"/>
      <c r="K8" s="114"/>
      <c r="L8" s="112"/>
      <c r="M8" s="99"/>
    </row>
    <row r="9" spans="1:17" ht="21.6" customHeight="1">
      <c r="B9" s="100"/>
      <c r="C9" s="101"/>
      <c r="M9" s="99"/>
    </row>
    <row r="10" spans="1:17" ht="30" customHeight="1">
      <c r="B10" s="179" t="s">
        <v>61</v>
      </c>
      <c r="C10" s="102" t="s">
        <v>726</v>
      </c>
      <c r="D10" s="180">
        <f t="shared" ref="D10:F10" si="1">IF(C10=0," ",TIMEVALUE(LEFT(C10,2)&amp;":"&amp;MID(C10,3,2)&amp;":"&amp;RIGHT(C10,2)))</f>
        <v>0.43784722222222222</v>
      </c>
      <c r="E10" s="102"/>
      <c r="F10" s="180" t="str">
        <f t="shared" si="1"/>
        <v xml:space="preserve"> </v>
      </c>
      <c r="G10" s="102"/>
      <c r="H10" s="180" t="str">
        <f t="shared" ref="H10" si="2">IF(G10=0," ",TIMEVALUE(LEFT(G10,2)&amp;":"&amp;MID(G10,3,2)&amp;":"&amp;RIGHT(G10,2)))</f>
        <v xml:space="preserve"> </v>
      </c>
      <c r="I10" s="102"/>
      <c r="J10" s="180" t="str">
        <f t="shared" ref="J10" si="3">IF(I10=0," ",TIMEVALUE(LEFT(I10,2)&amp;":"&amp;MID(I10,3,2)&amp;":"&amp;RIGHT(I10,2)))</f>
        <v xml:space="preserve"> </v>
      </c>
      <c r="K10" s="102"/>
      <c r="L10" s="180" t="str">
        <f t="shared" ref="L10" si="4">IF(K10=0," ",TIMEVALUE(LEFT(K10,2)&amp;":"&amp;MID(K10,3,2)&amp;":"&amp;RIGHT(K10,2)))</f>
        <v xml:space="preserve"> </v>
      </c>
      <c r="M10" s="181"/>
    </row>
    <row r="11" spans="1:17" ht="21.6" customHeight="1">
      <c r="B11" s="182" t="s">
        <v>62</v>
      </c>
      <c r="C11" s="103"/>
      <c r="D11" s="183" t="str">
        <f>IF(C12=0," ",$L$2)</f>
        <v>R</v>
      </c>
      <c r="E11" s="103"/>
      <c r="F11" s="183" t="str">
        <f t="shared" ref="F11" si="5">IF(E12=0," ",$L$2)</f>
        <v xml:space="preserve"> </v>
      </c>
      <c r="G11" s="103"/>
      <c r="H11" s="183" t="str">
        <f t="shared" ref="H11" si="6">IF(G12=0," ",$L$2)</f>
        <v xml:space="preserve"> </v>
      </c>
      <c r="I11" s="103"/>
      <c r="J11" s="183" t="str">
        <f t="shared" ref="J11" si="7">IF(I12=0," ",$L$2)</f>
        <v xml:space="preserve"> </v>
      </c>
      <c r="K11" s="103"/>
      <c r="L11" s="183" t="str">
        <f t="shared" ref="L11" si="8">IF(K12=0," ",$L$2)</f>
        <v xml:space="preserve"> </v>
      </c>
      <c r="M11" s="181"/>
      <c r="O11" s="104"/>
    </row>
    <row r="12" spans="1:17" ht="30" customHeight="1">
      <c r="B12" s="179" t="s">
        <v>63</v>
      </c>
      <c r="C12" s="102" t="s">
        <v>727</v>
      </c>
      <c r="D12" s="180">
        <f>IF(C12=0," ",TIMEVALUE(LEFT(C12,2)&amp;":"&amp;MID(C12,3,2)&amp;":"&amp;RIGHT(C12,2)))</f>
        <v>0.4456134259259259</v>
      </c>
      <c r="E12" s="102"/>
      <c r="F12" s="180" t="str">
        <f t="shared" ref="F12" si="9">IF(E12=0," ",TIMEVALUE(LEFT(E12,2)&amp;":"&amp;MID(E12,3,2)&amp;":"&amp;RIGHT(E12,2)))</f>
        <v xml:space="preserve"> </v>
      </c>
      <c r="G12" s="102"/>
      <c r="H12" s="180" t="str">
        <f t="shared" ref="H12" si="10">IF(G12=0," ",TIMEVALUE(LEFT(G12,2)&amp;":"&amp;MID(G12,3,2)&amp;":"&amp;RIGHT(G12,2)))</f>
        <v xml:space="preserve"> </v>
      </c>
      <c r="I12" s="102"/>
      <c r="J12" s="180" t="str">
        <f t="shared" ref="J12" si="11">IF(I12=0," ",TIMEVALUE(LEFT(I12,2)&amp;":"&amp;MID(I12,3,2)&amp;":"&amp;RIGHT(I12,2)))</f>
        <v xml:space="preserve"> </v>
      </c>
      <c r="K12" s="102"/>
      <c r="L12" s="180" t="str">
        <f t="shared" ref="L12" si="12">IF(K12=0," ",TIMEVALUE(LEFT(K12,2)&amp;":"&amp;MID(K12,3,2)&amp;":"&amp;RIGHT(K12,2)))</f>
        <v xml:space="preserve"> </v>
      </c>
      <c r="M12" s="181"/>
      <c r="O12" s="105"/>
    </row>
    <row r="13" spans="1:17" ht="30" customHeight="1">
      <c r="B13" s="179" t="s">
        <v>64</v>
      </c>
      <c r="C13" s="184" t="s">
        <v>728</v>
      </c>
      <c r="D13" s="180">
        <f>IF(C13=0," ",TIMEVALUE(LEFT(C13,2)&amp;":"&amp;MID(C13,3,2)&amp;":"&amp;RIGHT(C13,2)))</f>
        <v>0.45196759259259262</v>
      </c>
      <c r="E13" s="107"/>
      <c r="F13" s="180" t="str">
        <f>IF(E13=0," ",TIMEVALUE(LEFT(E13,2)&amp;":"&amp;MID(E13,3,2)&amp;":"&amp;RIGHT(E13,2)))</f>
        <v xml:space="preserve"> </v>
      </c>
      <c r="G13" s="107"/>
      <c r="H13" s="180" t="str">
        <f>IF(G13=0," ",TIMEVALUE(LEFT(G13,2)&amp;":"&amp;MID(G13,3,2)&amp;":"&amp;RIGHT(G13,2)))</f>
        <v xml:space="preserve"> </v>
      </c>
      <c r="I13" s="107"/>
      <c r="J13" s="180" t="str">
        <f>IF(I13=0," ",TIMEVALUE(LEFT(I13,2)&amp;":"&amp;MID(I13,3,2)&amp;":"&amp;RIGHT(I13,2)))</f>
        <v xml:space="preserve"> </v>
      </c>
      <c r="K13" s="107"/>
      <c r="L13" s="180" t="str">
        <f>IF(K13=0," ",TIMEVALUE(LEFT(K13,2)&amp;":"&amp;MID(K13,3,2)&amp;":"&amp;RIGHT(K13,2)))</f>
        <v xml:space="preserve"> </v>
      </c>
      <c r="M13" s="181" t="s">
        <v>0</v>
      </c>
    </row>
    <row r="14" spans="1:17" ht="30" customHeight="1">
      <c r="B14" s="179" t="s">
        <v>65</v>
      </c>
      <c r="C14" s="102" t="s">
        <v>729</v>
      </c>
      <c r="D14" s="180">
        <f t="shared" ref="D14:D19" si="13">IF(C14=0," ",TIMEVALUE(LEFT(C14,2)&amp;":"&amp;MID(C14,3,2)&amp;":"&amp;RIGHT(C14,2)))</f>
        <v>0.46609953703703705</v>
      </c>
      <c r="E14" s="102"/>
      <c r="F14" s="180" t="str">
        <f t="shared" ref="F14:F19" si="14">IF(E14=0," ",TIMEVALUE(LEFT(E14,2)&amp;":"&amp;MID(E14,3,2)&amp;":"&amp;RIGHT(E14,2)))</f>
        <v xml:space="preserve"> </v>
      </c>
      <c r="G14" s="102"/>
      <c r="H14" s="180" t="str">
        <f t="shared" ref="H14:H17" si="15">IF(G14=0," ",TIMEVALUE(LEFT(G14,2)&amp;":"&amp;MID(G14,3,2)&amp;":"&amp;RIGHT(G14,2)))</f>
        <v xml:space="preserve"> </v>
      </c>
      <c r="I14" s="102"/>
      <c r="J14" s="180" t="str">
        <f t="shared" ref="J14:J17" si="16">IF(I14=0," ",TIMEVALUE(LEFT(I14,2)&amp;":"&amp;MID(I14,3,2)&amp;":"&amp;RIGHT(I14,2)))</f>
        <v xml:space="preserve"> </v>
      </c>
      <c r="K14" s="102"/>
      <c r="L14" s="180" t="str">
        <f t="shared" ref="L14:L19" si="17">IF(K14=0," ",TIMEVALUE(LEFT(K14,2)&amp;":"&amp;MID(K14,3,2)&amp;":"&amp;RIGHT(K14,2)))</f>
        <v xml:space="preserve"> </v>
      </c>
      <c r="M14" s="181"/>
      <c r="Q14" s="106"/>
    </row>
    <row r="15" spans="1:17" ht="30" customHeight="1">
      <c r="B15" s="179" t="s">
        <v>66</v>
      </c>
      <c r="C15" s="102" t="s">
        <v>730</v>
      </c>
      <c r="D15" s="180">
        <f t="shared" si="13"/>
        <v>0.47174768518518517</v>
      </c>
      <c r="E15" s="102"/>
      <c r="F15" s="180" t="str">
        <f t="shared" si="14"/>
        <v xml:space="preserve"> </v>
      </c>
      <c r="G15" s="102"/>
      <c r="H15" s="180" t="str">
        <f t="shared" si="15"/>
        <v xml:space="preserve"> </v>
      </c>
      <c r="I15" s="102"/>
      <c r="J15" s="180" t="str">
        <f t="shared" si="16"/>
        <v xml:space="preserve"> </v>
      </c>
      <c r="K15" s="102"/>
      <c r="L15" s="180" t="str">
        <f t="shared" si="17"/>
        <v xml:space="preserve"> </v>
      </c>
      <c r="M15" s="181"/>
    </row>
    <row r="16" spans="1:17" ht="21.6" customHeight="1">
      <c r="B16" s="182" t="s">
        <v>62</v>
      </c>
      <c r="C16" s="107"/>
      <c r="D16" s="183" t="str">
        <f>IF(C17=0," ",$L$2)</f>
        <v>R</v>
      </c>
      <c r="E16" s="107"/>
      <c r="F16" s="183" t="str">
        <f t="shared" ref="F16" si="18">IF(E17=0," ",$L$2)</f>
        <v xml:space="preserve"> </v>
      </c>
      <c r="G16" s="107"/>
      <c r="H16" s="183" t="str">
        <f t="shared" ref="H16" si="19">IF(G17=0," ",$L$2)</f>
        <v xml:space="preserve"> </v>
      </c>
      <c r="I16" s="107"/>
      <c r="J16" s="183" t="str">
        <f t="shared" ref="J16" si="20">IF(I17=0," ",$L$2)</f>
        <v xml:space="preserve"> </v>
      </c>
      <c r="K16" s="107"/>
      <c r="L16" s="183" t="str">
        <f t="shared" ref="L16" si="21">IF(K17=0," ",$L$2)</f>
        <v xml:space="preserve"> </v>
      </c>
      <c r="M16" s="181"/>
    </row>
    <row r="17" spans="2:13" ht="30" customHeight="1">
      <c r="B17" s="179" t="s">
        <v>67</v>
      </c>
      <c r="C17" s="102" t="s">
        <v>731</v>
      </c>
      <c r="D17" s="180">
        <f t="shared" si="13"/>
        <v>0.48092592592592592</v>
      </c>
      <c r="E17" s="102"/>
      <c r="F17" s="180" t="str">
        <f t="shared" si="14"/>
        <v xml:space="preserve"> </v>
      </c>
      <c r="G17" s="102"/>
      <c r="H17" s="180" t="str">
        <f t="shared" si="15"/>
        <v xml:space="preserve"> </v>
      </c>
      <c r="I17" s="102"/>
      <c r="J17" s="180" t="str">
        <f t="shared" si="16"/>
        <v xml:space="preserve"> </v>
      </c>
      <c r="K17" s="102"/>
      <c r="L17" s="180" t="str">
        <f t="shared" si="17"/>
        <v xml:space="preserve"> </v>
      </c>
      <c r="M17" s="181"/>
    </row>
    <row r="18" spans="2:13" ht="21.6" customHeight="1">
      <c r="B18" s="108" t="s">
        <v>68</v>
      </c>
      <c r="C18" s="109"/>
      <c r="D18" s="70" t="str">
        <f>IF(C17=0," ",$L$2)</f>
        <v>R</v>
      </c>
      <c r="E18" s="103"/>
      <c r="F18" s="70" t="str">
        <f>IF(E17=0," ",$L$2)</f>
        <v xml:space="preserve"> </v>
      </c>
      <c r="G18" s="103"/>
      <c r="H18" s="70" t="str">
        <f>IF(G17=0," ",$L$2)</f>
        <v xml:space="preserve"> </v>
      </c>
      <c r="I18" s="103"/>
      <c r="J18" s="70" t="str">
        <f>IF(I17=0," ",$L$2)</f>
        <v xml:space="preserve"> </v>
      </c>
      <c r="K18" s="103"/>
      <c r="L18" s="82" t="str">
        <f>IF(K17=0," ",$L$2)</f>
        <v xml:space="preserve"> </v>
      </c>
      <c r="M18" s="24"/>
    </row>
    <row r="19" spans="2:13" ht="21.6" customHeight="1">
      <c r="B19" s="185"/>
      <c r="C19" s="146"/>
      <c r="D19" s="186" t="str">
        <f t="shared" si="13"/>
        <v xml:space="preserve"> </v>
      </c>
      <c r="E19" s="171"/>
      <c r="F19" s="186" t="str">
        <f t="shared" si="14"/>
        <v xml:space="preserve"> </v>
      </c>
      <c r="G19" s="171"/>
      <c r="H19" s="186" t="str">
        <f t="shared" ref="H19" si="22">IF(G19=0," ",TIMEVALUE(LEFT(G19,2)&amp;":"&amp;MID(G19,3,2)&amp;":"&amp;RIGHT(G19,2)))</f>
        <v xml:space="preserve"> </v>
      </c>
      <c r="I19" s="171"/>
      <c r="J19" s="186" t="str">
        <f t="shared" ref="J19" si="23">IF(I19=0," ",TIMEVALUE(LEFT(I19,2)&amp;":"&amp;MID(I19,3,2)&amp;":"&amp;RIGHT(I19,2)))</f>
        <v xml:space="preserve"> </v>
      </c>
      <c r="K19" s="171"/>
      <c r="L19" s="186" t="str">
        <f t="shared" si="17"/>
        <v xml:space="preserve"> </v>
      </c>
      <c r="M19" s="24"/>
    </row>
    <row r="20" spans="2:13" ht="30" customHeight="1">
      <c r="B20" s="110">
        <v>100</v>
      </c>
      <c r="C20" s="111"/>
      <c r="D20" s="112">
        <v>60</v>
      </c>
      <c r="E20" s="112"/>
      <c r="F20" s="112"/>
      <c r="G20" s="112"/>
      <c r="H20" s="112"/>
      <c r="I20" s="112"/>
      <c r="J20" s="112"/>
      <c r="K20" s="112"/>
      <c r="L20" s="112"/>
      <c r="M20" s="24"/>
    </row>
    <row r="21" spans="2:13" ht="30" customHeight="1">
      <c r="B21" s="110">
        <v>101</v>
      </c>
      <c r="C21" s="111"/>
      <c r="D21" s="112">
        <v>63</v>
      </c>
      <c r="E21" s="113"/>
      <c r="F21" s="112"/>
      <c r="G21" s="114"/>
      <c r="H21" s="112"/>
      <c r="I21" s="114"/>
      <c r="J21" s="112"/>
      <c r="K21" s="114"/>
      <c r="L21" s="112"/>
      <c r="M21" s="24"/>
    </row>
    <row r="22" spans="2:13" ht="30" customHeight="1">
      <c r="B22" s="110">
        <v>200</v>
      </c>
      <c r="C22" s="111"/>
      <c r="D22" s="112">
        <v>65</v>
      </c>
      <c r="E22" s="114"/>
      <c r="F22" s="112"/>
      <c r="G22" s="114"/>
      <c r="H22" s="112"/>
      <c r="I22" s="114"/>
      <c r="J22" s="112"/>
      <c r="K22" s="114"/>
      <c r="L22" s="112"/>
      <c r="M22" s="24"/>
    </row>
    <row r="23" spans="2:13" ht="30" customHeight="1">
      <c r="B23" s="110">
        <v>201</v>
      </c>
      <c r="C23" s="111"/>
      <c r="D23" s="112">
        <v>64</v>
      </c>
      <c r="E23" s="114"/>
      <c r="F23" s="112"/>
      <c r="G23" s="114"/>
      <c r="H23" s="112"/>
      <c r="I23" s="114"/>
      <c r="J23" s="112"/>
      <c r="K23" s="114"/>
      <c r="L23" s="112"/>
      <c r="M23" s="24"/>
    </row>
    <row r="24" spans="2:13" ht="30" customHeight="1">
      <c r="B24" s="110">
        <v>308</v>
      </c>
      <c r="C24" s="111"/>
      <c r="D24" s="112">
        <v>8</v>
      </c>
      <c r="E24" s="114"/>
      <c r="F24" s="112"/>
      <c r="G24" s="114"/>
      <c r="H24" s="112"/>
      <c r="I24" s="114"/>
      <c r="J24" s="112"/>
      <c r="K24" s="114"/>
      <c r="L24" s="112"/>
      <c r="M24" s="24"/>
    </row>
    <row r="25" spans="2:13" ht="30" customHeight="1">
      <c r="B25" s="115" t="s">
        <v>69</v>
      </c>
      <c r="C25" s="116"/>
      <c r="D25" s="112">
        <v>0</v>
      </c>
      <c r="E25" s="114"/>
      <c r="F25" s="112"/>
      <c r="G25" s="114"/>
      <c r="H25" s="112" t="str">
        <f>IF(H8=0," ","0")</f>
        <v xml:space="preserve"> </v>
      </c>
      <c r="I25" s="114"/>
      <c r="J25" s="112" t="str">
        <f>IF(J8=0," ","0")</f>
        <v xml:space="preserve"> </v>
      </c>
      <c r="K25" s="114"/>
      <c r="L25" s="112" t="str">
        <f>IF(L8=0," ","0")</f>
        <v xml:space="preserve"> </v>
      </c>
      <c r="M25" s="24"/>
    </row>
    <row r="26" spans="2:13" ht="30" customHeight="1" thickBot="1">
      <c r="B26" s="117" t="s">
        <v>70</v>
      </c>
      <c r="C26" s="118"/>
      <c r="D26" s="112">
        <v>7</v>
      </c>
      <c r="E26" s="114"/>
      <c r="F26" s="112" t="str">
        <f>IF(F8=0," ","0")</f>
        <v xml:space="preserve"> </v>
      </c>
      <c r="G26" s="114"/>
      <c r="H26" s="112" t="str">
        <f>IF(H8=0," ","0")</f>
        <v xml:space="preserve"> </v>
      </c>
      <c r="I26" s="114"/>
      <c r="J26" s="112" t="str">
        <f>IF(J8=0," ","0")</f>
        <v xml:space="preserve"> </v>
      </c>
      <c r="K26" s="114"/>
      <c r="L26" s="112" t="str">
        <f>IF(L8=0," ","0")</f>
        <v xml:space="preserve"> </v>
      </c>
      <c r="M26" s="24"/>
    </row>
    <row r="27" spans="2:13" ht="21.6" customHeight="1" thickTop="1" thickBot="1">
      <c r="B27" s="119" t="s">
        <v>71</v>
      </c>
      <c r="C27" s="120"/>
      <c r="D27" s="121">
        <f>IF(H2&gt;0,SUM(D20:D26),"")</f>
        <v>267</v>
      </c>
      <c r="E27" s="122"/>
      <c r="F27" s="121">
        <f>IF(H2 &gt;0,SUM(F20:F26),"")</f>
        <v>0</v>
      </c>
      <c r="G27" s="122"/>
      <c r="H27" s="121">
        <f>IF(H2&gt;0,SUM(H20:H26),"")</f>
        <v>0</v>
      </c>
      <c r="I27" s="122"/>
      <c r="J27" s="121">
        <f>IF(H2&gt;0,SUM(J20:J26),"")</f>
        <v>0</v>
      </c>
      <c r="K27" s="123"/>
      <c r="L27" s="124">
        <f>IF(H2&gt;0,SUM(L20:L26)," ")</f>
        <v>0</v>
      </c>
      <c r="M27" s="24"/>
    </row>
    <row r="28" spans="2:13" ht="21.6" customHeight="1" thickTop="1" thickBot="1">
      <c r="B28" s="119" t="s">
        <v>72</v>
      </c>
      <c r="C28" s="120"/>
      <c r="D28" s="121">
        <f>D27</f>
        <v>267</v>
      </c>
      <c r="E28" s="122"/>
      <c r="F28" s="121">
        <f>IF($H$2&gt;0,D28+F27,"")</f>
        <v>267</v>
      </c>
      <c r="G28" s="122"/>
      <c r="H28" s="121">
        <f t="shared" ref="H28:L28" si="24">IF($H$2&gt;0,F28+H27,"")</f>
        <v>267</v>
      </c>
      <c r="I28" s="121">
        <f t="shared" si="24"/>
        <v>0</v>
      </c>
      <c r="J28" s="121">
        <f t="shared" si="24"/>
        <v>267</v>
      </c>
      <c r="K28" s="121">
        <f t="shared" si="24"/>
        <v>0</v>
      </c>
      <c r="L28" s="121">
        <f t="shared" si="24"/>
        <v>267</v>
      </c>
      <c r="M28" s="125"/>
    </row>
    <row r="29" spans="2:13" ht="21.6" customHeight="1" thickTop="1" thickBot="1">
      <c r="B29" s="126" t="s">
        <v>73</v>
      </c>
      <c r="C29" s="127"/>
      <c r="D29" s="128"/>
      <c r="E29" s="129"/>
      <c r="F29" s="121"/>
      <c r="G29" s="122"/>
      <c r="H29" s="128"/>
      <c r="I29" s="129"/>
      <c r="J29" s="128"/>
      <c r="K29" s="130"/>
      <c r="L29" s="131"/>
      <c r="M29" s="24"/>
    </row>
    <row r="30" spans="2:13" ht="21.6" customHeight="1" thickTop="1" thickBot="1">
      <c r="B30" s="126" t="s">
        <v>74</v>
      </c>
      <c r="C30" s="127"/>
      <c r="D30" s="128"/>
      <c r="E30" s="129"/>
      <c r="F30" s="128"/>
      <c r="G30" s="129"/>
      <c r="H30" s="128"/>
      <c r="I30" s="129"/>
      <c r="J30" s="128"/>
      <c r="K30" s="130"/>
      <c r="L30" s="131"/>
      <c r="M30" s="132" t="s">
        <v>75</v>
      </c>
    </row>
    <row r="31" spans="2:13" ht="21.6" customHeight="1" thickTop="1">
      <c r="B31" s="23"/>
      <c r="L31" s="133" t="s">
        <v>76</v>
      </c>
      <c r="M31" s="24" t="s">
        <v>194</v>
      </c>
    </row>
    <row r="32" spans="2:13" ht="21.6" customHeight="1">
      <c r="B32" s="23"/>
      <c r="L32" s="295" t="s">
        <v>77</v>
      </c>
      <c r="M32" s="24"/>
    </row>
    <row r="33" spans="2:13">
      <c r="B33" s="135" t="s">
        <v>78</v>
      </c>
      <c r="C33" s="136"/>
      <c r="D33" t="s">
        <v>79</v>
      </c>
      <c r="M33" s="24"/>
    </row>
    <row r="34" spans="2:13" ht="19.5">
      <c r="B34" s="137" t="s">
        <v>80</v>
      </c>
      <c r="C34" s="138"/>
      <c r="D34" s="139" t="s">
        <v>144</v>
      </c>
      <c r="E34" s="140"/>
      <c r="F34" s="139"/>
      <c r="G34" s="140"/>
      <c r="H34" s="139"/>
      <c r="I34" s="140"/>
      <c r="J34" s="139"/>
      <c r="K34" s="140"/>
      <c r="L34" s="139"/>
      <c r="M34" s="24"/>
    </row>
    <row r="35" spans="2:13" ht="19.5">
      <c r="B35" s="137" t="s">
        <v>81</v>
      </c>
      <c r="C35" s="138"/>
      <c r="D35" s="24" t="s">
        <v>175</v>
      </c>
      <c r="E35" s="140"/>
      <c r="F35" s="139"/>
      <c r="G35" s="140"/>
      <c r="H35" s="139"/>
      <c r="I35" s="140"/>
      <c r="J35" s="139"/>
      <c r="K35" s="140"/>
      <c r="L35" s="139"/>
      <c r="M35" s="141"/>
    </row>
    <row r="36" spans="2:13" ht="19.5">
      <c r="B36" s="137" t="s">
        <v>82</v>
      </c>
      <c r="C36" s="138"/>
      <c r="D36" s="139" t="s">
        <v>170</v>
      </c>
      <c r="E36" s="140"/>
      <c r="F36" s="139"/>
      <c r="G36" s="140"/>
      <c r="H36" s="139"/>
      <c r="I36" s="140"/>
      <c r="J36" s="139"/>
      <c r="K36" s="140"/>
      <c r="L36" s="139"/>
      <c r="M36" s="141"/>
    </row>
    <row r="37" spans="2:13" ht="19.5">
      <c r="B37" s="137"/>
      <c r="C37" s="138"/>
      <c r="D37" s="139"/>
      <c r="E37" s="140"/>
      <c r="F37" s="142"/>
      <c r="G37" s="143"/>
      <c r="H37" s="139"/>
      <c r="I37" s="140"/>
      <c r="J37" s="139"/>
      <c r="K37" s="140"/>
      <c r="L37" s="139"/>
      <c r="M37" s="141"/>
    </row>
    <row r="38" spans="2:13" ht="19.5">
      <c r="B38" s="137" t="s">
        <v>83</v>
      </c>
      <c r="C38" s="138"/>
      <c r="D38" s="24" t="s">
        <v>212</v>
      </c>
      <c r="E38" s="140"/>
      <c r="F38" s="139"/>
      <c r="G38" s="140"/>
      <c r="H38" s="139"/>
      <c r="I38" s="140"/>
      <c r="J38" s="139"/>
      <c r="K38" s="140"/>
      <c r="L38" s="139"/>
      <c r="M38" s="141"/>
    </row>
    <row r="39" spans="2:13" ht="19.5">
      <c r="B39" s="137" t="s">
        <v>84</v>
      </c>
      <c r="C39" s="138"/>
      <c r="D39" s="139" t="s">
        <v>168</v>
      </c>
      <c r="E39" s="140"/>
      <c r="F39" s="139"/>
      <c r="G39" s="140"/>
      <c r="H39" s="139"/>
      <c r="I39" s="140"/>
      <c r="J39" s="139"/>
      <c r="K39" s="140"/>
      <c r="L39" s="139"/>
      <c r="M39" s="141"/>
    </row>
    <row r="40" spans="2:13" ht="19.5">
      <c r="B40" s="137" t="s">
        <v>85</v>
      </c>
      <c r="C40" s="138"/>
      <c r="D40" s="24" t="s">
        <v>194</v>
      </c>
      <c r="E40" s="140"/>
      <c r="F40" s="139"/>
      <c r="G40" s="140"/>
      <c r="H40" s="139"/>
      <c r="I40" s="140"/>
      <c r="J40" s="139"/>
      <c r="K40" s="140"/>
      <c r="L40" s="139"/>
      <c r="M40" s="141"/>
    </row>
    <row r="41" spans="2:13">
      <c r="B41" s="144"/>
      <c r="C41" s="145"/>
      <c r="D41" s="146"/>
      <c r="E41" s="147"/>
      <c r="H41" s="146"/>
      <c r="I41" s="147"/>
      <c r="J41" s="146"/>
      <c r="K41" s="147"/>
      <c r="L41" s="144" t="s">
        <v>86</v>
      </c>
      <c r="M41" s="141"/>
    </row>
    <row r="42" spans="2:13">
      <c r="B42" s="23"/>
      <c r="D42" s="146"/>
      <c r="E42" s="147"/>
      <c r="F42" s="146"/>
      <c r="G42" s="147"/>
      <c r="H42" s="146"/>
      <c r="I42" s="147"/>
      <c r="J42" s="146"/>
      <c r="K42" s="147"/>
      <c r="L42" s="146"/>
      <c r="M42" s="141"/>
    </row>
    <row r="43" spans="2:13" ht="11.45" customHeight="1">
      <c r="B43" s="135" t="s">
        <v>87</v>
      </c>
      <c r="C43" s="136"/>
      <c r="D43" s="148"/>
      <c r="E43" s="149"/>
      <c r="F43" s="146"/>
      <c r="G43" s="147"/>
      <c r="H43" s="146"/>
      <c r="I43" s="147"/>
      <c r="J43" s="148" t="s">
        <v>88</v>
      </c>
      <c r="K43" s="149"/>
      <c r="L43" s="146"/>
      <c r="M43" s="141"/>
    </row>
    <row r="44" spans="2:13" ht="15.75">
      <c r="B44" s="150" t="s">
        <v>89</v>
      </c>
      <c r="C44" s="151"/>
      <c r="D44" s="148"/>
      <c r="E44" s="149"/>
      <c r="F44" s="146"/>
      <c r="G44" s="147"/>
      <c r="H44" s="146" t="s">
        <v>90</v>
      </c>
      <c r="I44" s="147"/>
      <c r="J44" s="146">
        <f>M29*8</f>
        <v>0</v>
      </c>
      <c r="K44" s="147"/>
      <c r="L44" s="296" t="s">
        <v>91</v>
      </c>
      <c r="M44" s="141"/>
    </row>
    <row r="45" spans="2:13" ht="15.75">
      <c r="B45" s="150" t="s">
        <v>92</v>
      </c>
      <c r="C45" s="151"/>
      <c r="D45" s="148" t="s">
        <v>93</v>
      </c>
      <c r="E45" s="149"/>
      <c r="F45" s="146"/>
      <c r="G45" s="147"/>
      <c r="H45" s="146" t="s">
        <v>90</v>
      </c>
      <c r="I45" s="147"/>
      <c r="J45" s="146">
        <f>F46*8</f>
        <v>0</v>
      </c>
      <c r="K45" s="147"/>
      <c r="L45" s="296" t="s">
        <v>94</v>
      </c>
      <c r="M45" s="141"/>
    </row>
    <row r="46" spans="2:13">
      <c r="B46" s="23" t="s">
        <v>95</v>
      </c>
      <c r="D46" s="146"/>
      <c r="E46" s="147"/>
      <c r="F46" s="153"/>
      <c r="G46" s="154"/>
      <c r="H46" s="146"/>
      <c r="I46" s="147"/>
      <c r="J46" s="146"/>
      <c r="K46" s="147"/>
      <c r="L46" s="146"/>
      <c r="M46" s="141"/>
    </row>
    <row r="47" spans="2:13">
      <c r="B47" s="23"/>
      <c r="D47" s="148"/>
      <c r="E47" s="149"/>
      <c r="F47" s="146"/>
      <c r="G47" s="147"/>
      <c r="H47" s="146"/>
      <c r="I47" s="147"/>
      <c r="J47" s="146"/>
      <c r="K47" s="147"/>
      <c r="L47" s="146"/>
      <c r="M47" s="141"/>
    </row>
    <row r="48" spans="2:13" ht="19.5" thickBot="1">
      <c r="B48" s="155" t="s">
        <v>96</v>
      </c>
      <c r="C48" s="156"/>
      <c r="D48" s="157"/>
      <c r="E48" s="158"/>
      <c r="F48" s="146"/>
      <c r="G48" s="147"/>
      <c r="H48" s="157"/>
      <c r="I48" s="158"/>
      <c r="J48" s="157"/>
      <c r="K48" s="158"/>
      <c r="L48" s="157"/>
      <c r="M48" s="141"/>
    </row>
    <row r="49" spans="2:13" ht="16.5" thickBot="1">
      <c r="B49" s="159" t="s">
        <v>97</v>
      </c>
      <c r="C49" s="151"/>
      <c r="D49" s="160" t="s">
        <v>724</v>
      </c>
      <c r="E49" s="161"/>
      <c r="F49" s="160"/>
      <c r="G49" s="161"/>
      <c r="H49" s="160"/>
      <c r="I49" s="161"/>
      <c r="J49" s="160"/>
      <c r="K49" s="161"/>
      <c r="L49" s="160"/>
      <c r="M49" s="141"/>
    </row>
    <row r="50" spans="2:13" ht="16.5" thickBot="1">
      <c r="B50" s="159" t="s">
        <v>98</v>
      </c>
      <c r="C50" s="151"/>
      <c r="D50" s="162">
        <v>64</v>
      </c>
      <c r="E50" s="163"/>
      <c r="F50" s="162"/>
      <c r="G50" s="163"/>
      <c r="H50" s="162"/>
      <c r="I50" s="163"/>
      <c r="J50" s="162"/>
      <c r="K50" s="163"/>
      <c r="L50" s="160"/>
      <c r="M50" s="141"/>
    </row>
    <row r="51" spans="2:13">
      <c r="B51" s="164" t="s">
        <v>99</v>
      </c>
      <c r="C51" s="165"/>
      <c r="D51" s="146"/>
      <c r="E51" s="147"/>
      <c r="J51" s="146"/>
      <c r="K51" s="147"/>
      <c r="L51" s="146"/>
      <c r="M51" s="141"/>
    </row>
    <row r="52" spans="2:13" ht="15.75">
      <c r="B52" s="166" t="s">
        <v>100</v>
      </c>
      <c r="C52" s="167"/>
      <c r="D52" s="146"/>
      <c r="E52" s="147"/>
      <c r="F52" s="146"/>
      <c r="G52" s="147"/>
      <c r="H52" s="146"/>
      <c r="I52" s="147"/>
      <c r="J52" s="146"/>
      <c r="K52" s="147"/>
      <c r="L52" s="146"/>
      <c r="M52" s="141"/>
    </row>
    <row r="53" spans="2:13" ht="15.75">
      <c r="B53" s="166"/>
      <c r="C53" s="167"/>
      <c r="D53" s="146"/>
      <c r="E53" s="147"/>
      <c r="F53" s="146"/>
      <c r="G53" s="147"/>
      <c r="H53" s="146"/>
      <c r="I53" s="147"/>
      <c r="J53" s="146"/>
      <c r="K53" s="147"/>
      <c r="L53" s="146"/>
      <c r="M53" s="141"/>
    </row>
    <row r="54" spans="2:13" ht="15.75">
      <c r="B54" s="166"/>
      <c r="C54" s="167"/>
      <c r="D54" s="146"/>
      <c r="E54" s="147"/>
      <c r="F54" s="146"/>
      <c r="G54" s="147"/>
      <c r="H54" s="146"/>
      <c r="I54" s="147"/>
      <c r="J54" s="146"/>
      <c r="K54" s="147"/>
      <c r="L54" s="146"/>
      <c r="M54" s="141"/>
    </row>
    <row r="55" spans="2:13">
      <c r="B55" s="23"/>
      <c r="D55" s="146"/>
      <c r="E55" s="147"/>
      <c r="F55" s="146"/>
      <c r="G55" s="147"/>
      <c r="H55" s="146"/>
      <c r="I55" s="147"/>
      <c r="J55" s="146"/>
      <c r="K55" s="147"/>
      <c r="L55" s="146"/>
      <c r="M55" s="141"/>
    </row>
    <row r="56" spans="2:13" ht="15.75" thickBot="1">
      <c r="B56" s="168"/>
      <c r="C56" s="60"/>
      <c r="D56" s="60"/>
      <c r="E56" s="169"/>
      <c r="F56" s="60"/>
      <c r="G56" s="169"/>
      <c r="H56" s="60"/>
      <c r="I56" s="169"/>
      <c r="J56" s="60"/>
      <c r="K56" s="169"/>
      <c r="L56" s="60"/>
      <c r="M56" s="170"/>
    </row>
    <row r="57" spans="2:13" ht="15.75" thickTop="1"/>
  </sheetData>
  <mergeCells count="1">
    <mergeCell ref="H2:J2"/>
  </mergeCells>
  <dataValidations disablePrompts="1" count="8">
    <dataValidation type="list" errorStyle="information" operator="equal" allowBlank="1" showErrorMessage="1" sqref="E34:L34" xr:uid="{A8E2A07C-445D-4424-85CA-7A5500720E86}">
      <formula1>"Ted Dunn,Richard Gray,Billy Rueckert, Victor Varney"</formula1>
    </dataValidation>
    <dataValidation type="list" errorStyle="information" operator="equal" allowBlank="1" showErrorMessage="1" sqref="E38:L38" xr:uid="{C06EA644-A96D-4B5C-916F-B04B3F22E508}">
      <formula1>"Chris R Boli,Jay Horn, Nathan DeWitt"</formula1>
    </dataValidation>
    <dataValidation type="list" errorStyle="information" operator="equal" allowBlank="1" showErrorMessage="1" sqref="D39:L39" xr:uid="{510C7051-2B3A-4D81-8E7E-0F3B754EEBCC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E40:L40" xr:uid="{8C1E249B-441F-41E6-B414-1825A98EBFD2}">
      <formula1>"Dennis Winchell, Art Kotz, Harold BoettcherArt Kotz, Rob Grau,Joe Mills,John Morck,Brandt Wilkus,Chris Tilley,Charles Stirewalt,Victor Varney,Nick Conner,Richard Gray,John Tredway,Donald Marshall"</formula1>
    </dataValidation>
    <dataValidation errorStyle="information" allowBlank="1" showInputMessage="1" showErrorMessage="1" sqref="D41:E41" xr:uid="{6E33396F-F1A0-41BB-8E44-1A436CCD8E3D}"/>
    <dataValidation type="list" errorStyle="information" operator="equal" allowBlank="1" showErrorMessage="1" sqref="D36:L36" xr:uid="{8F8DA0FD-0756-44AE-AF92-4F16FFA104BD}">
      <formula1>"Donald Marshall,Charles Stirewalt,Chris Tilley,John Tredway,Victor Varney"</formula1>
    </dataValidation>
    <dataValidation type="list" errorStyle="information" operator="equal" allowBlank="1" showErrorMessage="1" sqref="E35:L35" xr:uid="{8F8FF840-19C6-462C-9167-44358FD4E608}">
      <formula1>"Harold Boettcher,Gene Ezzell,Rob Grau,Roger Koss,Gray Lackey,Michael S MacLean,Joe Mills,John F Morck,Ray Albers"</formula1>
    </dataValidation>
    <dataValidation type="list" errorStyle="warning" operator="equal" allowBlank="1" showErrorMessage="1" sqref="D8:L8" xr:uid="{6E9CB36D-9D27-48BD-A9C8-66000A9E5A4C}">
      <formula1>"17,,399,671,1686,1640"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40389A2C-B104-437C-9C9D-C7B18F4BE7A7}">
          <x14:formula1>
            <xm:f>members!$X$1:$X400</xm:f>
          </x14:formula1>
          <xm:sqref>M31 D40 D38 D34:D35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E1022-6800-4690-8535-6A3BD8F1AF5A}">
  <sheetPr>
    <pageSetUpPr fitToPage="1"/>
  </sheetPr>
  <dimension ref="A1:Q57"/>
  <sheetViews>
    <sheetView zoomScale="80" zoomScaleNormal="80" workbookViewId="0">
      <selection activeCell="D10" sqref="D10"/>
    </sheetView>
  </sheetViews>
  <sheetFormatPr defaultRowHeight="15"/>
  <cols>
    <col min="1" max="1" width="3.28515625" customWidth="1"/>
    <col min="2" max="2" width="26.7109375" customWidth="1"/>
    <col min="3" max="3" width="2.28515625" customWidth="1"/>
    <col min="4" max="4" width="16.7109375" customWidth="1"/>
    <col min="5" max="5" width="2.140625" style="93" customWidth="1"/>
    <col min="6" max="6" width="16.7109375" customWidth="1"/>
    <col min="7" max="7" width="2.140625" style="93" customWidth="1"/>
    <col min="8" max="8" width="16.7109375" customWidth="1"/>
    <col min="9" max="9" width="1.7109375" style="93" customWidth="1"/>
    <col min="10" max="10" width="16.7109375" customWidth="1"/>
    <col min="11" max="11" width="2.140625" style="93" customWidth="1"/>
    <col min="12" max="12" width="16.7109375" customWidth="1"/>
    <col min="13" max="13" width="18" customWidth="1"/>
    <col min="14" max="14" width="33.85546875" customWidth="1"/>
    <col min="15" max="15" width="23.28515625" customWidth="1"/>
    <col min="16" max="1030" width="11.7109375" customWidth="1"/>
  </cols>
  <sheetData>
    <row r="1" spans="1:17" ht="21.6" customHeight="1" thickTop="1">
      <c r="B1" s="18"/>
      <c r="C1" s="172"/>
      <c r="D1" s="172"/>
      <c r="E1" s="172"/>
      <c r="F1" s="19"/>
      <c r="G1" s="172"/>
      <c r="H1" s="172" t="s">
        <v>52</v>
      </c>
      <c r="I1" s="172"/>
      <c r="J1" s="172"/>
      <c r="K1" s="172"/>
      <c r="L1" s="172"/>
      <c r="M1" s="188">
        <f>IF(H2=0," ",INDEX('Trains-OLD'!B7:C56,MATCH(H2,'Trains-OLD'!C7:C56,0),1))</f>
        <v>1</v>
      </c>
    </row>
    <row r="2" spans="1:17" ht="21.6" customHeight="1">
      <c r="B2" s="63" t="s">
        <v>53</v>
      </c>
      <c r="C2" s="64"/>
      <c r="D2" s="65"/>
      <c r="E2" s="66"/>
      <c r="F2" s="67" t="s">
        <v>54</v>
      </c>
      <c r="G2" s="68"/>
      <c r="H2" s="327">
        <v>45371</v>
      </c>
      <c r="I2" s="327"/>
      <c r="J2" s="327"/>
      <c r="K2" s="69"/>
      <c r="L2" s="70" t="s">
        <v>55</v>
      </c>
      <c r="M2" s="71" t="s">
        <v>56</v>
      </c>
    </row>
    <row r="3" spans="1:17" ht="9" customHeight="1">
      <c r="B3" s="63"/>
      <c r="C3" s="64"/>
      <c r="D3" s="34"/>
      <c r="E3" s="66"/>
      <c r="F3" s="72"/>
      <c r="G3" s="73"/>
      <c r="H3" s="74"/>
      <c r="I3" s="75"/>
      <c r="J3" s="76"/>
      <c r="K3" s="77"/>
      <c r="L3" s="78"/>
      <c r="M3" s="79"/>
    </row>
    <row r="4" spans="1:17" ht="21.6" customHeight="1">
      <c r="B4" s="63"/>
      <c r="C4" s="64"/>
      <c r="D4" s="80"/>
      <c r="E4" s="81"/>
      <c r="F4" s="72"/>
      <c r="G4" s="73"/>
      <c r="H4" s="82" t="str">
        <f>IF(H2=0," ",VLOOKUP(H2,'Trains-OLD'!C7:N56,12))</f>
        <v>Group Ride Wed</v>
      </c>
      <c r="I4" s="83"/>
      <c r="J4" s="84"/>
      <c r="K4" s="85"/>
      <c r="L4" s="82"/>
      <c r="M4" s="86"/>
    </row>
    <row r="5" spans="1:17" ht="21.6" customHeight="1">
      <c r="B5" s="87" t="s">
        <v>57</v>
      </c>
      <c r="C5" s="88"/>
      <c r="D5" s="89"/>
      <c r="E5" s="90"/>
      <c r="F5" s="91"/>
      <c r="G5" s="90"/>
      <c r="H5" s="91"/>
      <c r="I5" s="90"/>
      <c r="J5" s="91"/>
      <c r="K5" s="90"/>
      <c r="L5" s="91"/>
      <c r="M5" s="92"/>
    </row>
    <row r="6" spans="1:17" ht="21.6" customHeight="1">
      <c r="A6" s="93"/>
      <c r="B6" s="94" t="s">
        <v>58</v>
      </c>
      <c r="C6" s="95"/>
      <c r="D6" s="174" t="str">
        <f>IF($H$2=0," ",(VLOOKUP($H$2,'Trains-OLD'!$C$7:$N$59,4,FALSE)))</f>
        <v>10:30 am</v>
      </c>
      <c r="E6" s="175"/>
      <c r="F6" s="174" t="str">
        <f>IF($H$2=0," ",IF(VLOOKUP($H$2,'[1]2023_Trains'!$C$7:$N$63,5)=0," ",VLOOKUP($H$2,'[1]2023_Trains'!$C$7:$N$63,5,FALSE)))</f>
        <v xml:space="preserve"> </v>
      </c>
      <c r="G6" s="175"/>
      <c r="H6" s="174" t="str">
        <f>IF($H$2=0," ",IF(VLOOKUP($H$2,'[1]2023_Trains'!$C$7:$N$63,6)=0," ",VLOOKUP($H$2,'[1]2023_Trains'!$C$7:$N$63,6,FALSE)))</f>
        <v xml:space="preserve"> </v>
      </c>
      <c r="I6" s="175"/>
      <c r="J6" s="174" t="str">
        <f>IF($H$2=0," ",IF(VLOOKUP($H$2,'[1]2023_Trains'!$C$7:$N$63,7)=0," ",VLOOKUP($H$2,'[1]2023_Trains'!$C$7:$N$63,7,FALSE)))</f>
        <v xml:space="preserve"> </v>
      </c>
      <c r="K6" s="175"/>
      <c r="L6" s="174" t="str">
        <f>IF($H$2=0," ",IF(VLOOKUP($H$2,'[1]2023_Trains'!$C$7:$N$63,8)=0," ",VLOOKUP($H$2,'[1]2023_Trains'!$C$7:$N$63,8,FALSE)))</f>
        <v xml:space="preserve"> </v>
      </c>
      <c r="M6" s="176"/>
      <c r="N6" s="93"/>
    </row>
    <row r="7" spans="1:17" ht="21.6" customHeight="1">
      <c r="A7" s="93"/>
      <c r="B7" s="96" t="s">
        <v>59</v>
      </c>
      <c r="C7" s="97"/>
      <c r="D7" s="177">
        <f>IF(D6=" "," ",VALUE(D6))</f>
        <v>0.4375</v>
      </c>
      <c r="E7" s="175"/>
      <c r="F7" s="177" t="str">
        <f>IF(F6=" "," ",VALUE(F6))</f>
        <v xml:space="preserve"> </v>
      </c>
      <c r="G7" s="175"/>
      <c r="H7" s="177" t="str">
        <f t="shared" ref="H7:L7" si="0">IF(H6=" "," ",VALUE(H6))</f>
        <v xml:space="preserve"> </v>
      </c>
      <c r="I7" s="175"/>
      <c r="J7" s="177" t="str">
        <f t="shared" si="0"/>
        <v xml:space="preserve"> </v>
      </c>
      <c r="K7" s="175"/>
      <c r="L7" s="177" t="str">
        <f t="shared" si="0"/>
        <v xml:space="preserve"> </v>
      </c>
      <c r="M7" s="178"/>
      <c r="N7" s="93"/>
      <c r="O7" s="98"/>
    </row>
    <row r="8" spans="1:17" ht="21.6" customHeight="1">
      <c r="B8" s="96" t="s">
        <v>60</v>
      </c>
      <c r="C8" s="97"/>
      <c r="D8" s="112"/>
      <c r="E8" s="114"/>
      <c r="F8" s="112"/>
      <c r="G8" s="114"/>
      <c r="H8" s="112"/>
      <c r="I8" s="114"/>
      <c r="J8" s="112"/>
      <c r="K8" s="114"/>
      <c r="L8" s="112"/>
      <c r="M8" s="99"/>
    </row>
    <row r="9" spans="1:17" ht="21.6" customHeight="1">
      <c r="B9" s="100"/>
      <c r="C9" s="101"/>
      <c r="M9" s="99"/>
    </row>
    <row r="10" spans="1:17" ht="30" customHeight="1">
      <c r="B10" s="179" t="s">
        <v>61</v>
      </c>
      <c r="C10" s="102" t="s">
        <v>137</v>
      </c>
      <c r="D10" s="180">
        <f t="shared" ref="D10:F12" si="1">IF(C10=0," ",TIMEVALUE(LEFT(C10,2)&amp;":"&amp;MID(C10,3,2)&amp;":"&amp;RIGHT(C10,2)))</f>
        <v>0.43996527777777777</v>
      </c>
      <c r="E10" s="102"/>
      <c r="F10" s="180" t="str">
        <f t="shared" si="1"/>
        <v xml:space="preserve"> </v>
      </c>
      <c r="G10" s="102"/>
      <c r="H10" s="180" t="str">
        <f t="shared" ref="H10" si="2">IF(G10=0," ",TIMEVALUE(LEFT(G10,2)&amp;":"&amp;MID(G10,3,2)&amp;":"&amp;RIGHT(G10,2)))</f>
        <v xml:space="preserve"> </v>
      </c>
      <c r="I10" s="102"/>
      <c r="J10" s="180" t="str">
        <f t="shared" ref="J10" si="3">IF(I10=0," ",TIMEVALUE(LEFT(I10,2)&amp;":"&amp;MID(I10,3,2)&amp;":"&amp;RIGHT(I10,2)))</f>
        <v xml:space="preserve"> </v>
      </c>
      <c r="K10" s="102"/>
      <c r="L10" s="180" t="str">
        <f t="shared" ref="L10" si="4">IF(K10=0," ",TIMEVALUE(LEFT(K10,2)&amp;":"&amp;MID(K10,3,2)&amp;":"&amp;RIGHT(K10,2)))</f>
        <v xml:space="preserve"> </v>
      </c>
      <c r="M10" s="181"/>
    </row>
    <row r="11" spans="1:17" ht="21.6" customHeight="1">
      <c r="B11" s="182" t="s">
        <v>62</v>
      </c>
      <c r="C11" s="103"/>
      <c r="D11" s="183" t="str">
        <f>IF(C12=0," ",$L$2)</f>
        <v>R</v>
      </c>
      <c r="E11" s="103"/>
      <c r="F11" s="183" t="str">
        <f t="shared" ref="F11" si="5">IF(E12=0," ",$L$2)</f>
        <v xml:space="preserve"> </v>
      </c>
      <c r="G11" s="103"/>
      <c r="H11" s="183" t="str">
        <f t="shared" ref="H11" si="6">IF(G12=0," ",$L$2)</f>
        <v xml:space="preserve"> </v>
      </c>
      <c r="I11" s="103"/>
      <c r="J11" s="183" t="str">
        <f t="shared" ref="J11" si="7">IF(I12=0," ",$L$2)</f>
        <v xml:space="preserve"> </v>
      </c>
      <c r="K11" s="103"/>
      <c r="L11" s="183" t="str">
        <f t="shared" ref="L11" si="8">IF(K12=0," ",$L$2)</f>
        <v xml:space="preserve"> </v>
      </c>
      <c r="M11" s="181"/>
      <c r="O11" s="104"/>
    </row>
    <row r="12" spans="1:17" ht="30" customHeight="1">
      <c r="B12" s="179" t="s">
        <v>63</v>
      </c>
      <c r="C12" s="102" t="s">
        <v>138</v>
      </c>
      <c r="D12" s="180">
        <f t="shared" si="1"/>
        <v>0.44843749999999999</v>
      </c>
      <c r="E12" s="102"/>
      <c r="F12" s="180" t="str">
        <f t="shared" ref="F12" si="9">IF(E12=0," ",TIMEVALUE(LEFT(E12,2)&amp;":"&amp;MID(E12,3,2)&amp;":"&amp;RIGHT(E12,2)))</f>
        <v xml:space="preserve"> </v>
      </c>
      <c r="G12" s="102"/>
      <c r="H12" s="180" t="str">
        <f t="shared" ref="H12" si="10">IF(G12=0," ",TIMEVALUE(LEFT(G12,2)&amp;":"&amp;MID(G12,3,2)&amp;":"&amp;RIGHT(G12,2)))</f>
        <v xml:space="preserve"> </v>
      </c>
      <c r="I12" s="102"/>
      <c r="J12" s="180" t="str">
        <f t="shared" ref="J12" si="11">IF(I12=0," ",TIMEVALUE(LEFT(I12,2)&amp;":"&amp;MID(I12,3,2)&amp;":"&amp;RIGHT(I12,2)))</f>
        <v xml:space="preserve"> </v>
      </c>
      <c r="K12" s="102"/>
      <c r="L12" s="180" t="str">
        <f t="shared" ref="L12" si="12">IF(K12=0," ",TIMEVALUE(LEFT(K12,2)&amp;":"&amp;MID(K12,3,2)&amp;":"&amp;RIGHT(K12,2)))</f>
        <v xml:space="preserve"> </v>
      </c>
      <c r="M12" s="181"/>
      <c r="O12" s="105"/>
    </row>
    <row r="13" spans="1:17" ht="30" customHeight="1">
      <c r="B13" s="179" t="s">
        <v>64</v>
      </c>
      <c r="C13" s="184" t="s">
        <v>139</v>
      </c>
      <c r="D13" s="180">
        <f>IF(C13=0," ",TIMEVALUE(LEFT(C13,2)&amp;":"&amp;MID(C13,3,2)&amp;":"&amp;RIGHT(C13,2)))</f>
        <v>0.45549768518518519</v>
      </c>
      <c r="E13" s="107"/>
      <c r="F13" s="180" t="str">
        <f>IF(E13=0," ",TIMEVALUE(LEFT(E13,2)&amp;":"&amp;MID(E13,3,2)&amp;":"&amp;RIGHT(E13,2)))</f>
        <v xml:space="preserve"> </v>
      </c>
      <c r="G13" s="107"/>
      <c r="H13" s="180" t="str">
        <f>IF(G13=0," ",TIMEVALUE(LEFT(G13,2)&amp;":"&amp;MID(G13,3,2)&amp;":"&amp;RIGHT(G13,2)))</f>
        <v xml:space="preserve"> </v>
      </c>
      <c r="I13" s="107"/>
      <c r="J13" s="180" t="str">
        <f>IF(I13=0," ",TIMEVALUE(LEFT(I13,2)&amp;":"&amp;MID(I13,3,2)&amp;":"&amp;RIGHT(I13,2)))</f>
        <v xml:space="preserve"> </v>
      </c>
      <c r="K13" s="107"/>
      <c r="L13" s="180" t="str">
        <f>IF(K13=0," ",TIMEVALUE(LEFT(K13,2)&amp;":"&amp;MID(K13,3,2)&amp;":"&amp;RIGHT(K13,2)))</f>
        <v xml:space="preserve"> </v>
      </c>
      <c r="M13" s="181" t="s">
        <v>0</v>
      </c>
    </row>
    <row r="14" spans="1:17" ht="30" customHeight="1">
      <c r="B14" s="179" t="s">
        <v>65</v>
      </c>
      <c r="C14" s="102" t="s">
        <v>140</v>
      </c>
      <c r="D14" s="180">
        <f t="shared" ref="D14:D19" si="13">IF(C14=0," ",TIMEVALUE(LEFT(C14,2)&amp;":"&amp;MID(C14,3,2)&amp;":"&amp;RIGHT(C14,2)))</f>
        <v>0.4682175925925926</v>
      </c>
      <c r="E14" s="102"/>
      <c r="F14" s="180" t="str">
        <f t="shared" ref="F14:F19" si="14">IF(E14=0," ",TIMEVALUE(LEFT(E14,2)&amp;":"&amp;MID(E14,3,2)&amp;":"&amp;RIGHT(E14,2)))</f>
        <v xml:space="preserve"> </v>
      </c>
      <c r="G14" s="102"/>
      <c r="H14" s="180" t="str">
        <f t="shared" ref="H14:H17" si="15">IF(G14=0," ",TIMEVALUE(LEFT(G14,2)&amp;":"&amp;MID(G14,3,2)&amp;":"&amp;RIGHT(G14,2)))</f>
        <v xml:space="preserve"> </v>
      </c>
      <c r="I14" s="102"/>
      <c r="J14" s="180" t="str">
        <f t="shared" ref="J14:J17" si="16">IF(I14=0," ",TIMEVALUE(LEFT(I14,2)&amp;":"&amp;MID(I14,3,2)&amp;":"&amp;RIGHT(I14,2)))</f>
        <v xml:space="preserve"> </v>
      </c>
      <c r="K14" s="102"/>
      <c r="L14" s="180" t="str">
        <f t="shared" ref="L14:L19" si="17">IF(K14=0," ",TIMEVALUE(LEFT(K14,2)&amp;":"&amp;MID(K14,3,2)&amp;":"&amp;RIGHT(K14,2)))</f>
        <v xml:space="preserve"> </v>
      </c>
      <c r="M14" s="181"/>
      <c r="Q14" s="106"/>
    </row>
    <row r="15" spans="1:17" ht="30" customHeight="1">
      <c r="B15" s="179" t="s">
        <v>66</v>
      </c>
      <c r="C15" s="102" t="s">
        <v>141</v>
      </c>
      <c r="D15" s="180">
        <f t="shared" si="13"/>
        <v>0.47598379629629628</v>
      </c>
      <c r="E15" s="102"/>
      <c r="F15" s="180" t="str">
        <f t="shared" si="14"/>
        <v xml:space="preserve"> </v>
      </c>
      <c r="G15" s="102"/>
      <c r="H15" s="180" t="str">
        <f t="shared" si="15"/>
        <v xml:space="preserve"> </v>
      </c>
      <c r="I15" s="102"/>
      <c r="J15" s="180" t="str">
        <f t="shared" si="16"/>
        <v xml:space="preserve"> </v>
      </c>
      <c r="K15" s="102"/>
      <c r="L15" s="180" t="str">
        <f t="shared" si="17"/>
        <v xml:space="preserve"> </v>
      </c>
      <c r="M15" s="181"/>
    </row>
    <row r="16" spans="1:17" ht="21.6" customHeight="1">
      <c r="B16" s="182" t="s">
        <v>62</v>
      </c>
      <c r="C16" s="107"/>
      <c r="D16" s="183" t="str">
        <f>IF(C17=0," ",$L$2)</f>
        <v>R</v>
      </c>
      <c r="E16" s="107"/>
      <c r="F16" s="183" t="str">
        <f t="shared" ref="F16" si="18">IF(E17=0," ",$L$2)</f>
        <v xml:space="preserve"> </v>
      </c>
      <c r="G16" s="107"/>
      <c r="H16" s="183" t="str">
        <f t="shared" ref="H16" si="19">IF(G17=0," ",$L$2)</f>
        <v xml:space="preserve"> </v>
      </c>
      <c r="I16" s="107"/>
      <c r="J16" s="183" t="str">
        <f t="shared" ref="J16" si="20">IF(I17=0," ",$L$2)</f>
        <v xml:space="preserve"> </v>
      </c>
      <c r="K16" s="107"/>
      <c r="L16" s="183" t="str">
        <f t="shared" ref="L16" si="21">IF(K17=0," ",$L$2)</f>
        <v xml:space="preserve"> </v>
      </c>
      <c r="M16" s="181"/>
    </row>
    <row r="17" spans="2:13" ht="30" customHeight="1">
      <c r="B17" s="179" t="s">
        <v>67</v>
      </c>
      <c r="C17" s="102" t="s">
        <v>142</v>
      </c>
      <c r="D17" s="180">
        <f t="shared" si="13"/>
        <v>0.48375000000000001</v>
      </c>
      <c r="E17" s="102"/>
      <c r="F17" s="180" t="str">
        <f t="shared" si="14"/>
        <v xml:space="preserve"> </v>
      </c>
      <c r="G17" s="102"/>
      <c r="H17" s="180" t="str">
        <f t="shared" si="15"/>
        <v xml:space="preserve"> </v>
      </c>
      <c r="I17" s="102"/>
      <c r="J17" s="180" t="str">
        <f t="shared" si="16"/>
        <v xml:space="preserve"> </v>
      </c>
      <c r="K17" s="102"/>
      <c r="L17" s="180" t="str">
        <f t="shared" si="17"/>
        <v xml:space="preserve"> </v>
      </c>
      <c r="M17" s="181"/>
    </row>
    <row r="18" spans="2:13" ht="21.6" customHeight="1">
      <c r="B18" s="108" t="s">
        <v>68</v>
      </c>
      <c r="C18" s="109"/>
      <c r="D18" s="70" t="str">
        <f>IF(C17=0," ",$L$2)</f>
        <v>R</v>
      </c>
      <c r="E18" s="103"/>
      <c r="F18" s="70" t="str">
        <f>IF(E17=0," ",$L$2)</f>
        <v xml:space="preserve"> </v>
      </c>
      <c r="G18" s="103"/>
      <c r="H18" s="70" t="str">
        <f>IF(G17=0," ",$L$2)</f>
        <v xml:space="preserve"> </v>
      </c>
      <c r="I18" s="103"/>
      <c r="J18" s="70" t="str">
        <f>IF(I17=0," ",$L$2)</f>
        <v xml:space="preserve"> </v>
      </c>
      <c r="K18" s="103"/>
      <c r="L18" s="82" t="str">
        <f>IF(K17=0," ",$L$2)</f>
        <v xml:space="preserve"> </v>
      </c>
      <c r="M18" s="24"/>
    </row>
    <row r="19" spans="2:13" ht="21.6" customHeight="1">
      <c r="B19" s="185"/>
      <c r="C19" s="146"/>
      <c r="D19" s="186" t="str">
        <f t="shared" si="13"/>
        <v xml:space="preserve"> </v>
      </c>
      <c r="E19" s="171"/>
      <c r="F19" s="186" t="str">
        <f t="shared" si="14"/>
        <v xml:space="preserve"> </v>
      </c>
      <c r="G19" s="171"/>
      <c r="H19" s="186" t="str">
        <f t="shared" ref="H19" si="22">IF(G19=0," ",TIMEVALUE(LEFT(G19,2)&amp;":"&amp;MID(G19,3,2)&amp;":"&amp;RIGHT(G19,2)))</f>
        <v xml:space="preserve"> </v>
      </c>
      <c r="I19" s="171"/>
      <c r="J19" s="186" t="str">
        <f t="shared" ref="J19" si="23">IF(I19=0," ",TIMEVALUE(LEFT(I19,2)&amp;":"&amp;MID(I19,3,2)&amp;":"&amp;RIGHT(I19,2)))</f>
        <v xml:space="preserve"> </v>
      </c>
      <c r="K19" s="171"/>
      <c r="L19" s="186" t="str">
        <f t="shared" si="17"/>
        <v xml:space="preserve"> </v>
      </c>
      <c r="M19" s="24"/>
    </row>
    <row r="20" spans="2:13" ht="30" customHeight="1">
      <c r="B20" s="110">
        <v>100</v>
      </c>
      <c r="C20" s="111"/>
      <c r="D20" s="112">
        <v>24</v>
      </c>
      <c r="E20" s="112"/>
      <c r="F20" s="112"/>
      <c r="G20" s="112"/>
      <c r="H20" s="112"/>
      <c r="I20" s="112"/>
      <c r="J20" s="112"/>
      <c r="K20" s="112"/>
      <c r="L20" s="112"/>
      <c r="M20" s="24"/>
    </row>
    <row r="21" spans="2:13" ht="30" customHeight="1">
      <c r="B21" s="110">
        <v>101</v>
      </c>
      <c r="C21" s="111"/>
      <c r="D21" s="112">
        <v>15</v>
      </c>
      <c r="E21" s="113"/>
      <c r="F21" s="112"/>
      <c r="G21" s="114"/>
      <c r="H21" s="112"/>
      <c r="I21" s="114"/>
      <c r="J21" s="112"/>
      <c r="K21" s="114"/>
      <c r="L21" s="112"/>
      <c r="M21" s="24"/>
    </row>
    <row r="22" spans="2:13" ht="30" customHeight="1">
      <c r="B22" s="110">
        <v>200</v>
      </c>
      <c r="C22" s="111"/>
      <c r="D22" s="112">
        <v>15</v>
      </c>
      <c r="E22" s="114"/>
      <c r="F22" s="112"/>
      <c r="G22" s="114"/>
      <c r="H22" s="112"/>
      <c r="I22" s="114"/>
      <c r="J22" s="112"/>
      <c r="K22" s="114"/>
      <c r="L22" s="112"/>
      <c r="M22" s="24"/>
    </row>
    <row r="23" spans="2:13" ht="30" customHeight="1">
      <c r="B23" s="110">
        <v>201</v>
      </c>
      <c r="C23" s="111"/>
      <c r="D23" s="112">
        <v>16</v>
      </c>
      <c r="E23" s="114"/>
      <c r="F23" s="112"/>
      <c r="G23" s="114"/>
      <c r="H23" s="112"/>
      <c r="I23" s="114"/>
      <c r="J23" s="112"/>
      <c r="K23" s="114"/>
      <c r="L23" s="112"/>
      <c r="M23" s="24"/>
    </row>
    <row r="24" spans="2:13" ht="30" customHeight="1">
      <c r="B24" s="110">
        <v>308</v>
      </c>
      <c r="C24" s="111"/>
      <c r="D24" s="112"/>
      <c r="E24" s="114"/>
      <c r="F24" s="112"/>
      <c r="G24" s="114"/>
      <c r="H24" s="112"/>
      <c r="I24" s="114"/>
      <c r="J24" s="112"/>
      <c r="K24" s="114"/>
      <c r="L24" s="112"/>
      <c r="M24" s="24"/>
    </row>
    <row r="25" spans="2:13" ht="30" customHeight="1">
      <c r="B25" s="115" t="s">
        <v>69</v>
      </c>
      <c r="C25" s="116"/>
      <c r="D25" s="112"/>
      <c r="E25" s="114"/>
      <c r="F25" s="112"/>
      <c r="G25" s="114"/>
      <c r="H25" s="112" t="str">
        <f>IF(H8=0," ","0")</f>
        <v xml:space="preserve"> </v>
      </c>
      <c r="I25" s="114"/>
      <c r="J25" s="112" t="str">
        <f>IF(J8=0," ","0")</f>
        <v xml:space="preserve"> </v>
      </c>
      <c r="K25" s="114"/>
      <c r="L25" s="112" t="str">
        <f>IF(L8=0," ","0")</f>
        <v xml:space="preserve"> </v>
      </c>
      <c r="M25" s="24"/>
    </row>
    <row r="26" spans="2:13" ht="30" customHeight="1" thickBot="1">
      <c r="B26" s="117" t="s">
        <v>70</v>
      </c>
      <c r="C26" s="118"/>
      <c r="D26" s="112"/>
      <c r="E26" s="114"/>
      <c r="F26" s="112" t="str">
        <f>IF(F8=0," ","0")</f>
        <v xml:space="preserve"> </v>
      </c>
      <c r="G26" s="114"/>
      <c r="H26" s="112" t="str">
        <f>IF(H8=0," ","0")</f>
        <v xml:space="preserve"> </v>
      </c>
      <c r="I26" s="114"/>
      <c r="J26" s="112" t="str">
        <f>IF(J8=0," ","0")</f>
        <v xml:space="preserve"> </v>
      </c>
      <c r="K26" s="114"/>
      <c r="L26" s="112" t="str">
        <f>IF(L8=0," ","0")</f>
        <v xml:space="preserve"> </v>
      </c>
      <c r="M26" s="24"/>
    </row>
    <row r="27" spans="2:13" ht="21.6" customHeight="1" thickTop="1" thickBot="1">
      <c r="B27" s="119" t="s">
        <v>71</v>
      </c>
      <c r="C27" s="120"/>
      <c r="D27" s="121">
        <f>IF(H2&gt;0,SUM(D20:D26),"")</f>
        <v>70</v>
      </c>
      <c r="E27" s="122"/>
      <c r="F27" s="121">
        <f>IF(H2 &gt;0,SUM(F20:F26),"")</f>
        <v>0</v>
      </c>
      <c r="G27" s="122"/>
      <c r="H27" s="121">
        <f>IF(H2&gt;0,SUM(H20:H26),"")</f>
        <v>0</v>
      </c>
      <c r="I27" s="122"/>
      <c r="J27" s="121">
        <f>IF(H2&gt;0,SUM(J20:J26),"")</f>
        <v>0</v>
      </c>
      <c r="K27" s="123"/>
      <c r="L27" s="124">
        <f>IF(H2&gt;0,SUM(L20:L26)," ")</f>
        <v>0</v>
      </c>
      <c r="M27" s="24"/>
    </row>
    <row r="28" spans="2:13" ht="21.6" customHeight="1" thickTop="1" thickBot="1">
      <c r="B28" s="119" t="s">
        <v>72</v>
      </c>
      <c r="C28" s="120"/>
      <c r="D28" s="121">
        <f>D27</f>
        <v>70</v>
      </c>
      <c r="E28" s="122"/>
      <c r="F28" s="121">
        <f>IF($H$2&gt;0,D28+F27,"")</f>
        <v>70</v>
      </c>
      <c r="G28" s="122"/>
      <c r="H28" s="121">
        <f t="shared" ref="H28:L28" si="24">IF($H$2&gt;0,F28+H27,"")</f>
        <v>70</v>
      </c>
      <c r="I28" s="121">
        <f t="shared" si="24"/>
        <v>0</v>
      </c>
      <c r="J28" s="121">
        <f t="shared" si="24"/>
        <v>70</v>
      </c>
      <c r="K28" s="121">
        <f t="shared" si="24"/>
        <v>0</v>
      </c>
      <c r="L28" s="121">
        <f t="shared" si="24"/>
        <v>70</v>
      </c>
      <c r="M28" s="125"/>
    </row>
    <row r="29" spans="2:13" ht="21.6" customHeight="1" thickTop="1" thickBot="1">
      <c r="B29" s="126" t="s">
        <v>73</v>
      </c>
      <c r="C29" s="127"/>
      <c r="D29" s="128"/>
      <c r="E29" s="129"/>
      <c r="F29" s="121"/>
      <c r="G29" s="122"/>
      <c r="H29" s="128"/>
      <c r="I29" s="129"/>
      <c r="J29" s="128"/>
      <c r="K29" s="130"/>
      <c r="L29" s="131"/>
      <c r="M29" s="24"/>
    </row>
    <row r="30" spans="2:13" ht="21.6" customHeight="1" thickTop="1" thickBot="1">
      <c r="B30" s="126" t="s">
        <v>74</v>
      </c>
      <c r="C30" s="127"/>
      <c r="D30" s="128"/>
      <c r="E30" s="129"/>
      <c r="F30" s="128"/>
      <c r="G30" s="129"/>
      <c r="H30" s="128"/>
      <c r="I30" s="129"/>
      <c r="J30" s="128"/>
      <c r="K30" s="130"/>
      <c r="L30" s="131"/>
      <c r="M30" s="254" t="s">
        <v>143</v>
      </c>
    </row>
    <row r="31" spans="2:13" ht="21.6" customHeight="1" thickTop="1">
      <c r="B31" s="23"/>
      <c r="L31" s="133" t="s">
        <v>76</v>
      </c>
      <c r="M31" s="24"/>
    </row>
    <row r="32" spans="2:13" ht="21.6" customHeight="1">
      <c r="B32" s="23"/>
      <c r="J32" s="134" t="s">
        <v>77</v>
      </c>
      <c r="M32" s="24"/>
    </row>
    <row r="33" spans="2:13">
      <c r="B33" s="135" t="s">
        <v>78</v>
      </c>
      <c r="C33" s="136"/>
      <c r="D33" t="s">
        <v>79</v>
      </c>
      <c r="M33" s="24"/>
    </row>
    <row r="34" spans="2:13" ht="19.5">
      <c r="B34" s="137" t="s">
        <v>80</v>
      </c>
      <c r="C34" s="138"/>
      <c r="D34" s="139" t="s">
        <v>144</v>
      </c>
      <c r="E34" s="140"/>
      <c r="F34" s="139"/>
      <c r="G34" s="140"/>
      <c r="H34" s="139"/>
      <c r="I34" s="140"/>
      <c r="J34" s="139"/>
      <c r="K34" s="140"/>
      <c r="L34" s="139"/>
      <c r="M34" s="24"/>
    </row>
    <row r="35" spans="2:13" ht="19.5">
      <c r="B35" s="137" t="s">
        <v>81</v>
      </c>
      <c r="C35" s="138"/>
      <c r="D35" s="139" t="s">
        <v>168</v>
      </c>
      <c r="E35" s="140"/>
      <c r="F35" s="139"/>
      <c r="G35" s="140"/>
      <c r="H35" s="139"/>
      <c r="I35" s="140"/>
      <c r="J35" s="139"/>
      <c r="K35" s="140"/>
      <c r="L35" s="139"/>
      <c r="M35" s="141"/>
    </row>
    <row r="36" spans="2:13" ht="19.5">
      <c r="B36" s="137" t="s">
        <v>82</v>
      </c>
      <c r="C36" s="138"/>
      <c r="D36" s="139" t="s">
        <v>184</v>
      </c>
      <c r="E36" s="140"/>
      <c r="F36" s="139"/>
      <c r="G36" s="140"/>
      <c r="H36" s="139"/>
      <c r="I36" s="140"/>
      <c r="J36" s="139"/>
      <c r="K36" s="140"/>
      <c r="L36" s="139"/>
      <c r="M36" s="141"/>
    </row>
    <row r="37" spans="2:13" ht="19.5">
      <c r="B37" s="137"/>
      <c r="C37" s="138"/>
      <c r="D37" s="139"/>
      <c r="E37" s="140"/>
      <c r="F37" s="142"/>
      <c r="G37" s="143"/>
      <c r="H37" s="139"/>
      <c r="I37" s="140"/>
      <c r="J37" s="139"/>
      <c r="K37" s="140"/>
      <c r="L37" s="139"/>
      <c r="M37" s="141"/>
    </row>
    <row r="38" spans="2:13" ht="19.5">
      <c r="B38" s="137" t="s">
        <v>83</v>
      </c>
      <c r="C38" s="138"/>
      <c r="D38" s="139" t="s">
        <v>506</v>
      </c>
      <c r="E38" s="140"/>
      <c r="F38" s="139"/>
      <c r="G38" s="140"/>
      <c r="H38" s="139"/>
      <c r="I38" s="140"/>
      <c r="J38" s="139"/>
      <c r="K38" s="140"/>
      <c r="L38" s="139"/>
      <c r="M38" s="141"/>
    </row>
    <row r="39" spans="2:13" ht="19.5">
      <c r="B39" s="137" t="s">
        <v>84</v>
      </c>
      <c r="C39" s="138"/>
      <c r="D39" s="139" t="s">
        <v>175</v>
      </c>
      <c r="E39" s="140"/>
      <c r="F39" s="139"/>
      <c r="G39" s="140"/>
      <c r="H39" s="139"/>
      <c r="I39" s="140"/>
      <c r="J39" s="139"/>
      <c r="K39" s="140"/>
      <c r="L39" s="139"/>
      <c r="M39" s="141"/>
    </row>
    <row r="40" spans="2:13" ht="19.5">
      <c r="B40" s="137" t="s">
        <v>85</v>
      </c>
      <c r="C40" s="138"/>
      <c r="D40" s="139" t="s">
        <v>440</v>
      </c>
      <c r="E40" s="140"/>
      <c r="F40" s="139"/>
      <c r="G40" s="140"/>
      <c r="H40" s="139"/>
      <c r="I40" s="140"/>
      <c r="J40" s="139"/>
      <c r="K40" s="140"/>
      <c r="L40" s="139"/>
      <c r="M40" s="141"/>
    </row>
    <row r="41" spans="2:13">
      <c r="B41" s="23"/>
      <c r="C41" s="145"/>
      <c r="D41" s="146"/>
      <c r="E41" s="147"/>
      <c r="H41" s="146"/>
      <c r="I41" s="147"/>
      <c r="J41" s="146"/>
      <c r="K41" s="147"/>
      <c r="L41" s="144" t="s">
        <v>86</v>
      </c>
      <c r="M41" s="141"/>
    </row>
    <row r="42" spans="2:13">
      <c r="B42" s="23"/>
      <c r="D42" s="146"/>
      <c r="E42" s="147"/>
      <c r="F42" s="146"/>
      <c r="G42" s="147"/>
      <c r="H42" s="146"/>
      <c r="I42" s="147"/>
      <c r="J42" s="146"/>
      <c r="K42" s="147"/>
      <c r="L42" s="146"/>
      <c r="M42" s="141"/>
    </row>
    <row r="43" spans="2:13" ht="11.45" customHeight="1">
      <c r="B43" s="135" t="s">
        <v>87</v>
      </c>
      <c r="C43" s="136"/>
      <c r="D43" s="148"/>
      <c r="E43" s="149"/>
      <c r="F43" s="146"/>
      <c r="G43" s="147"/>
      <c r="H43" s="146"/>
      <c r="I43" s="147"/>
      <c r="J43" s="148" t="s">
        <v>88</v>
      </c>
      <c r="K43" s="149"/>
      <c r="L43" s="146"/>
      <c r="M43" s="141"/>
    </row>
    <row r="44" spans="2:13" ht="15.75">
      <c r="B44" s="150" t="s">
        <v>89</v>
      </c>
      <c r="C44" s="151"/>
      <c r="D44" s="148"/>
      <c r="E44" s="149"/>
      <c r="F44" s="146"/>
      <c r="G44" s="147"/>
      <c r="H44" s="146" t="s">
        <v>90</v>
      </c>
      <c r="I44" s="147"/>
      <c r="J44" s="146">
        <f>M29*8</f>
        <v>0</v>
      </c>
      <c r="K44" s="152" t="s">
        <v>91</v>
      </c>
      <c r="M44" s="141"/>
    </row>
    <row r="45" spans="2:13" ht="15.75">
      <c r="B45" s="150" t="s">
        <v>92</v>
      </c>
      <c r="C45" s="151"/>
      <c r="D45" s="148" t="s">
        <v>93</v>
      </c>
      <c r="E45" s="149"/>
      <c r="F45" s="146"/>
      <c r="G45" s="147"/>
      <c r="H45" s="146" t="s">
        <v>90</v>
      </c>
      <c r="I45" s="147"/>
      <c r="J45" s="146">
        <f>F46*8</f>
        <v>0</v>
      </c>
      <c r="K45" s="152" t="s">
        <v>94</v>
      </c>
      <c r="M45" s="141"/>
    </row>
    <row r="46" spans="2:13">
      <c r="B46" s="23" t="s">
        <v>95</v>
      </c>
      <c r="D46" s="146"/>
      <c r="E46" s="147"/>
      <c r="F46" s="153"/>
      <c r="G46" s="154"/>
      <c r="H46" s="146"/>
      <c r="I46" s="147"/>
      <c r="J46" s="146"/>
      <c r="K46" s="147"/>
      <c r="L46" s="146"/>
      <c r="M46" s="141"/>
    </row>
    <row r="47" spans="2:13">
      <c r="B47" s="23"/>
      <c r="D47" s="148"/>
      <c r="E47" s="149"/>
      <c r="F47" s="146"/>
      <c r="G47" s="147"/>
      <c r="H47" s="146"/>
      <c r="I47" s="147"/>
      <c r="J47" s="146"/>
      <c r="K47" s="147"/>
      <c r="L47" s="146"/>
      <c r="M47" s="141"/>
    </row>
    <row r="48" spans="2:13" ht="19.5" thickBot="1">
      <c r="B48" s="155" t="s">
        <v>96</v>
      </c>
      <c r="C48" s="156"/>
      <c r="D48" s="157"/>
      <c r="E48" s="158"/>
      <c r="F48" s="146"/>
      <c r="G48" s="147"/>
      <c r="H48" s="157"/>
      <c r="I48" s="158"/>
      <c r="J48" s="157"/>
      <c r="K48" s="158"/>
      <c r="L48" s="157"/>
      <c r="M48" s="141"/>
    </row>
    <row r="49" spans="2:13" ht="16.5" thickBot="1">
      <c r="B49" s="159" t="s">
        <v>97</v>
      </c>
      <c r="C49" s="151"/>
      <c r="D49" s="160" t="s">
        <v>724</v>
      </c>
      <c r="E49" s="161"/>
      <c r="F49" s="160"/>
      <c r="G49" s="161"/>
      <c r="H49" s="160"/>
      <c r="I49" s="161"/>
      <c r="J49" s="160"/>
      <c r="K49" s="161"/>
      <c r="L49" s="160"/>
      <c r="M49" s="141"/>
    </row>
    <row r="50" spans="2:13" ht="16.5" thickBot="1">
      <c r="B50" s="159" t="s">
        <v>98</v>
      </c>
      <c r="C50" s="151"/>
      <c r="D50" s="162">
        <v>54</v>
      </c>
      <c r="E50" s="163"/>
      <c r="F50" s="162"/>
      <c r="G50" s="163"/>
      <c r="H50" s="162"/>
      <c r="I50" s="163"/>
      <c r="J50" s="162"/>
      <c r="K50" s="163"/>
      <c r="L50" s="160"/>
      <c r="M50" s="141"/>
    </row>
    <row r="51" spans="2:13">
      <c r="B51" s="164" t="s">
        <v>99</v>
      </c>
      <c r="C51" s="165"/>
      <c r="D51" s="146"/>
      <c r="E51" s="147"/>
      <c r="J51" s="146"/>
      <c r="K51" s="147"/>
      <c r="L51" s="146"/>
      <c r="M51" s="141"/>
    </row>
    <row r="52" spans="2:13" ht="15.75">
      <c r="B52" s="166" t="s">
        <v>100</v>
      </c>
      <c r="C52" s="167"/>
      <c r="D52" s="146"/>
      <c r="E52" s="147"/>
      <c r="F52" s="146"/>
      <c r="G52" s="147"/>
      <c r="H52" s="146"/>
      <c r="I52" s="147"/>
      <c r="J52" s="146"/>
      <c r="K52" s="147"/>
      <c r="L52" s="146"/>
      <c r="M52" s="141"/>
    </row>
    <row r="53" spans="2:13" ht="15.75">
      <c r="B53" s="166"/>
      <c r="C53" s="167"/>
      <c r="D53" s="146"/>
      <c r="E53" s="147"/>
      <c r="F53" s="146"/>
      <c r="G53" s="147"/>
      <c r="H53" s="146"/>
      <c r="I53" s="147"/>
      <c r="J53" s="146"/>
      <c r="K53" s="147"/>
      <c r="L53" s="146"/>
      <c r="M53" s="141"/>
    </row>
    <row r="54" spans="2:13" ht="15.75">
      <c r="B54" s="166"/>
      <c r="C54" s="167"/>
      <c r="D54" s="146"/>
      <c r="E54" s="147"/>
      <c r="F54" s="146"/>
      <c r="G54" s="147"/>
      <c r="H54" s="146"/>
      <c r="I54" s="147"/>
      <c r="J54" s="146"/>
      <c r="K54" s="147"/>
      <c r="L54" s="146"/>
      <c r="M54" s="141"/>
    </row>
    <row r="55" spans="2:13">
      <c r="B55" s="23"/>
      <c r="D55" s="146"/>
      <c r="E55" s="147"/>
      <c r="F55" s="146"/>
      <c r="G55" s="147"/>
      <c r="H55" s="146"/>
      <c r="I55" s="147"/>
      <c r="J55" s="146"/>
      <c r="K55" s="147"/>
      <c r="L55" s="146"/>
      <c r="M55" s="141"/>
    </row>
    <row r="56" spans="2:13" ht="15.75" thickBot="1">
      <c r="B56" s="168"/>
      <c r="C56" s="60"/>
      <c r="D56" s="60"/>
      <c r="E56" s="169"/>
      <c r="F56" s="60"/>
      <c r="G56" s="169"/>
      <c r="H56" s="60"/>
      <c r="I56" s="169"/>
      <c r="J56" s="60"/>
      <c r="K56" s="169"/>
      <c r="L56" s="60"/>
      <c r="M56" s="170"/>
    </row>
    <row r="57" spans="2:13" ht="15.75" thickTop="1"/>
  </sheetData>
  <mergeCells count="1">
    <mergeCell ref="H2:J2"/>
  </mergeCells>
  <dataValidations count="8">
    <dataValidation type="list" errorStyle="information" operator="equal" allowBlank="1" showErrorMessage="1" sqref="E34:L34" xr:uid="{8AEB2D2A-6CAB-44F3-A6B1-70AE2E4B71A8}">
      <formula1>"Ted Dunn,Richard Gray,Billy Rueckert, Victor Varney"</formula1>
    </dataValidation>
    <dataValidation type="list" errorStyle="information" operator="equal" allowBlank="1" showErrorMessage="1" sqref="E38:L38" xr:uid="{17D55E5C-1575-4487-B85A-A4E87C850A49}">
      <formula1>"Chris R Boli,Jay Horn, Nathan DeWitt"</formula1>
    </dataValidation>
    <dataValidation type="list" errorStyle="information" operator="equal" allowBlank="1" showErrorMessage="1" sqref="D39:L39" xr:uid="{5E4C0A8C-3408-48E4-B836-016CB72E8CAA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:L40" xr:uid="{334674ED-2964-48D9-BB02-074470B7F152}">
      <formula1>"Dennis Winchell, Art Kotz, Harold BoettcherArt Kotz, Rob Grau,Joe Mills,John Morck,Brandt Wilkus,Chris Tilley,Charles Stirewalt,Victor Varney,Nick Conner,Richard Gray,John Tredway,Donald Marshall"</formula1>
    </dataValidation>
    <dataValidation errorStyle="information" allowBlank="1" showInputMessage="1" showErrorMessage="1" sqref="D41:E41" xr:uid="{16E52A88-F2A2-4C35-90B0-40B726CF3208}"/>
    <dataValidation type="list" errorStyle="information" operator="equal" allowBlank="1" showErrorMessage="1" sqref="D36:L36" xr:uid="{CD371853-5E32-4A19-A048-FF68EDDC5F33}">
      <formula1>"Donald Marshall,Charles Stirewalt,Chris Tilley,John Tredway,Victor Varney"</formula1>
    </dataValidation>
    <dataValidation type="list" errorStyle="information" operator="equal" allowBlank="1" showErrorMessage="1" sqref="D35:L35" xr:uid="{1C9546B2-7E09-47CF-86CB-97D41B43CE29}">
      <formula1>"Harold Boettcher,Gene Ezzell,Rob Grau,Roger Koss,Gray Lackey,Michael S MacLean,Joe Mills,John F Morck,Ray Albers"</formula1>
    </dataValidation>
    <dataValidation type="list" errorStyle="warning" operator="equal" allowBlank="1" showErrorMessage="1" sqref="D8:L8" xr:uid="{C703DA74-0365-4F89-A339-539EFFDBE79E}">
      <formula1>"17,,399,671,1686,1640"</formula1>
    </dataValidation>
  </dataValidations>
  <pageMargins left="0.7" right="0.7" top="0.75" bottom="0.75" header="0.3" footer="0.3"/>
  <pageSetup scale="59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embers" xr:uid="{2517AEAD-A259-42F8-B07A-AAEE14C6ED50}">
          <x14:formula1>
            <xm:f>members!$X1:$X300</xm:f>
          </x14:formula1>
          <xm:sqref>M31 D34 D38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Trains-OLD</vt:lpstr>
      <vt:lpstr>x</vt:lpstr>
      <vt:lpstr>Trains</vt:lpstr>
      <vt:lpstr>Master</vt:lpstr>
      <vt:lpstr>04-21</vt:lpstr>
      <vt:lpstr>04-20</vt:lpstr>
      <vt:lpstr>04-17</vt:lpstr>
      <vt:lpstr>04-12</vt:lpstr>
      <vt:lpstr>03-20</vt:lpstr>
      <vt:lpstr>Help</vt:lpstr>
      <vt:lpstr>Master-1</vt:lpstr>
      <vt:lpstr>Master-2</vt:lpstr>
      <vt:lpstr>Master-3</vt:lpstr>
      <vt:lpstr>Sheet3</vt:lpstr>
      <vt:lpstr>From Art Kotz</vt:lpstr>
      <vt:lpstr>Kotz</vt:lpstr>
      <vt:lpstr>xxx</vt:lpstr>
      <vt:lpstr>Job List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Dunn</dc:creator>
  <cp:lastModifiedBy>Ted Dunn</cp:lastModifiedBy>
  <cp:lastPrinted>2024-04-27T19:46:06Z</cp:lastPrinted>
  <dcterms:created xsi:type="dcterms:W3CDTF">2024-02-08T11:20:44Z</dcterms:created>
  <dcterms:modified xsi:type="dcterms:W3CDTF">2024-04-29T11:40:25Z</dcterms:modified>
</cp:coreProperties>
</file>